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Dropbox\Teaching\ECON3003\2022-fall\Tutorial\"/>
    </mc:Choice>
  </mc:AlternateContent>
  <xr:revisionPtr revIDLastSave="0" documentId="13_ncr:1_{410D0892-A3E0-4B90-A9E4-896823D50745}" xr6:coauthVersionLast="47" xr6:coauthVersionMax="47" xr10:uidLastSave="{00000000-0000-0000-0000-000000000000}"/>
  <bookViews>
    <workbookView xWindow="28680" yWindow="-120" windowWidth="38640" windowHeight="21240" tabRatio="869" activeTab="6" xr2:uid="{00000000-000D-0000-FFFF-FFFF00000000}"/>
  </bookViews>
  <sheets>
    <sheet name="Contents" sheetId="1" r:id="rId1"/>
    <sheet name="2_5_IT_Liabilities_2019-20" sheetId="2" r:id="rId2"/>
    <sheet name="2_5_IT_Liabilities_2020-21" sheetId="3" r:id="rId3"/>
    <sheet name="2_5_IT_Liabilities_2021-22" sheetId="4" r:id="rId4"/>
    <sheet name="2_5_IT_Liabilities_2022-23" sheetId="5" r:id="rId5"/>
    <sheet name="2_5_Footnotes" sheetId="6" r:id="rId6"/>
    <sheet name="Calculation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 l="1"/>
  <c r="N6" i="7" s="1"/>
  <c r="N7" i="7" s="1"/>
  <c r="N8" i="7" s="1"/>
  <c r="N9" i="7" s="1"/>
  <c r="N10" i="7" s="1"/>
  <c r="N11" i="7" s="1"/>
  <c r="N12" i="7" s="1"/>
  <c r="N13" i="7" s="1"/>
  <c r="N14" i="7" s="1"/>
  <c r="N15" i="7" s="1"/>
  <c r="N16" i="7" s="1"/>
  <c r="L17" i="7"/>
  <c r="M8" i="7"/>
  <c r="M9" i="7"/>
  <c r="M10" i="7"/>
  <c r="M11" i="7"/>
  <c r="M12" i="7"/>
  <c r="M13" i="7"/>
  <c r="M14" i="7"/>
  <c r="M15" i="7"/>
  <c r="M16" i="7"/>
  <c r="M7" i="7"/>
  <c r="M6" i="7"/>
  <c r="L7" i="7"/>
  <c r="L8" i="7"/>
  <c r="L9" i="7"/>
  <c r="L10" i="7"/>
  <c r="L11" i="7"/>
  <c r="L12" i="7"/>
  <c r="L13" i="7"/>
  <c r="L14" i="7"/>
  <c r="L15" i="7"/>
  <c r="L16" i="7"/>
  <c r="F6" i="7"/>
  <c r="F7" i="7" s="1"/>
  <c r="F8" i="7" s="1"/>
  <c r="F9" i="7" s="1"/>
  <c r="F10" i="7" s="1"/>
  <c r="F11" i="7" s="1"/>
  <c r="F12" i="7" s="1"/>
  <c r="F13" i="7" s="1"/>
  <c r="F14" i="7" s="1"/>
  <c r="F15" i="7" s="1"/>
  <c r="F16" i="7" s="1"/>
  <c r="E6" i="7"/>
  <c r="E7" i="7" s="1"/>
  <c r="E8" i="7" s="1"/>
  <c r="E9" i="7" s="1"/>
  <c r="E10" i="7" s="1"/>
  <c r="E11" i="7" s="1"/>
  <c r="E12" i="7" s="1"/>
  <c r="E13" i="7" s="1"/>
  <c r="E14" i="7" s="1"/>
  <c r="E15" i="7" s="1"/>
  <c r="E16" i="7" s="1"/>
  <c r="B6" i="7"/>
  <c r="J17" i="2"/>
  <c r="K17" i="2"/>
  <c r="C6" i="7"/>
  <c r="C7" i="7" s="1"/>
  <c r="C8" i="7" s="1"/>
  <c r="C9" i="7" s="1"/>
  <c r="C10" i="7" s="1"/>
  <c r="C11" i="7" s="1"/>
  <c r="C12" i="7" s="1"/>
  <c r="C13" i="7" s="1"/>
  <c r="C14" i="7" s="1"/>
  <c r="C15" i="7" s="1"/>
  <c r="C16" i="7" s="1"/>
  <c r="P5" i="4"/>
  <c r="P4" i="4"/>
  <c r="D6" i="7" l="1"/>
  <c r="G8" i="7"/>
  <c r="G12" i="7"/>
  <c r="G14" i="7"/>
  <c r="G13" i="7"/>
  <c r="G15" i="7"/>
  <c r="G16" i="7"/>
  <c r="O7" i="7"/>
  <c r="O6" i="7"/>
  <c r="G10" i="7"/>
  <c r="G6" i="7"/>
  <c r="B7" i="7"/>
  <c r="G9" i="7"/>
  <c r="G11" i="7"/>
  <c r="G7" i="7"/>
  <c r="O8" i="7" l="1"/>
  <c r="B8" i="7"/>
  <c r="D7" i="7"/>
  <c r="G17" i="7"/>
  <c r="G18" i="7" s="1"/>
  <c r="O9" i="7" l="1"/>
  <c r="B9" i="7"/>
  <c r="D8" i="7"/>
  <c r="O10" i="7" l="1"/>
  <c r="B10" i="7"/>
  <c r="D9" i="7"/>
  <c r="O11" i="7" l="1"/>
  <c r="B11" i="7"/>
  <c r="D10" i="7"/>
  <c r="O12" i="7" l="1"/>
  <c r="B12" i="7"/>
  <c r="D11" i="7"/>
  <c r="O13" i="7" l="1"/>
  <c r="B13" i="7"/>
  <c r="D12" i="7"/>
  <c r="O14" i="7" l="1"/>
  <c r="B14" i="7"/>
  <c r="D13" i="7"/>
  <c r="O16" i="7" l="1"/>
  <c r="O17" i="7" s="1"/>
  <c r="O18" i="7" s="1"/>
  <c r="O15" i="7"/>
  <c r="B15" i="7"/>
  <c r="D14" i="7"/>
  <c r="B16" i="7" l="1"/>
  <c r="D16" i="7" s="1"/>
  <c r="D15" i="7"/>
  <c r="D17" i="7" l="1"/>
  <c r="D18" i="7" s="1"/>
</calcChain>
</file>

<file path=xl/sharedStrings.xml><?xml version="1.0" encoding="utf-8"?>
<sst xmlns="http://schemas.openxmlformats.org/spreadsheetml/2006/main" count="313" uniqueCount="59">
  <si>
    <t>Table 2.5 Income Tax liabilities, by Income Range</t>
  </si>
  <si>
    <t>Notes and definitions</t>
  </si>
  <si>
    <t xml:space="preserve">Please see Table 2.5a for historic years before 1990 to 1991.  </t>
  </si>
  <si>
    <t>Source: Survey of Personal Incomes 2019 to 2020</t>
  </si>
  <si>
    <t>Time period: 2019 to 2020 tax year to 2022 to 2023 tax year. 2019 to 2020 tax year is outturn data, tax years 2020 to 2021 to 2022 to 2023 are projected estimates. SPI years are final outturns and projection years are provisional and will be revised until they become superceded by the SPI data for that year.</t>
  </si>
  <si>
    <r>
      <rPr>
        <sz val="12"/>
        <color rgb="FF000000"/>
        <rFont val="Arial"/>
        <family val="2"/>
      </rPr>
      <t xml:space="preserve">Table last updated June 2022. </t>
    </r>
    <r>
      <rPr>
        <u/>
        <sz val="12"/>
        <color rgb="FF0563C1"/>
        <rFont val="Arial"/>
        <family val="2"/>
      </rPr>
      <t xml:space="preserve">
</t>
    </r>
    <r>
      <rPr>
        <sz val="12"/>
        <color rgb="FF000000"/>
        <rFont val="Arial"/>
        <family val="2"/>
      </rPr>
      <t>Follow this link for the published Commentary and Supporting Documentation</t>
    </r>
    <r>
      <rPr>
        <u/>
        <sz val="12"/>
        <color rgb="FF0563C1"/>
        <rFont val="Arial"/>
        <family val="2"/>
      </rPr>
      <t>: https://www.gov.uk/government/collections/income-tax-statistics-and-distributions</t>
    </r>
  </si>
  <si>
    <t>Next publication date: May/June 2023</t>
  </si>
  <si>
    <t>Table 2.5 Contents</t>
  </si>
  <si>
    <t>Table 2.5 Income Tax liabilities, by Income Range, 2019 to 2020</t>
  </si>
  <si>
    <t>Table 2.5 Income Tax liabilities, by Income Range, 2020 to 2021</t>
  </si>
  <si>
    <t>Table 2.5 Income Tax liabilities, by Income Range, 2021 to 2022</t>
  </si>
  <si>
    <t>Table 2.5 Income Tax liabilities, by Income Range, 2022 to 2023</t>
  </si>
  <si>
    <t>Table 2.5 Footnotes</t>
  </si>
  <si>
    <t xml:space="preserve">If you have any queries regarding this publication, please use the contact information below to get in touch. 
Statistical contact: M Brunning, personaltax.statistics@hmrc.gov.uk
Media contact: HMRC Press Office, news.desk@hmrc.gov.uk </t>
  </si>
  <si>
    <t>End of worksheet</t>
  </si>
  <si>
    <t xml:space="preserve">Table 2.5 Income Tax liabilities by Income Range for 2019 to 2020 </t>
  </si>
  <si>
    <t>Numbers of Income Tax payers are in thousands. Amounts are in millions unless otherwise stated. Where sample size is too small no estimate is provided.</t>
  </si>
  <si>
    <t>Range of total income (lower limit)</t>
  </si>
  <si>
    <t>Number of savers rate Income Tax payers [note 1]</t>
  </si>
  <si>
    <t>Income Tax liability for savers rate Income Tax payers</t>
  </si>
  <si>
    <t>Number of basic rate Income Tax payers [note 2]</t>
  </si>
  <si>
    <t>Income Tax liability for basic rate Income Tax payers</t>
  </si>
  <si>
    <t>Number of higher rate Income Tax payers [note 3]</t>
  </si>
  <si>
    <t>Income Tax liability for higher rate Income Tax payers</t>
  </si>
  <si>
    <t>Number of additional rate Income Tax payers [note 4]</t>
  </si>
  <si>
    <t>Income Tax liability for additional rate Income Tax payers</t>
  </si>
  <si>
    <t>Total number of Income Tax payers</t>
  </si>
  <si>
    <t>Total income</t>
  </si>
  <si>
    <t>Total Income Tax liability</t>
  </si>
  <si>
    <t>Average rate of Income Tax</t>
  </si>
  <si>
    <t>Average amount of Income Tax in £</t>
  </si>
  <si>
    <t>0</t>
  </si>
  <si>
    <t>[no estimate]</t>
  </si>
  <si>
    <t>£2,000,000+</t>
  </si>
  <si>
    <t>All Ranges</t>
  </si>
  <si>
    <t xml:space="preserve">https://www.gov.uk/government/statistics/income-tax-liabilities-by-income-range </t>
  </si>
  <si>
    <t>Table 2.5 Income Tax liabilities by Income Range for 2020 to 2021</t>
  </si>
  <si>
    <t>Table 2.5 Income Tax liabilities by Income Range for 2021 to 2022</t>
  </si>
  <si>
    <t>Table 2.5 Income Tax liabilities by Income Range for 2022 to 2023</t>
  </si>
  <si>
    <t xml:space="preserve">Note </t>
  </si>
  <si>
    <t>Description</t>
  </si>
  <si>
    <t>1</t>
  </si>
  <si>
    <t>From 2016 to 2017 savers rate Income Tax payers are those with no taxable earnings,  total taxable income from savings is charged at 20% and/or dividends income charged at 7.5% up to 2022-23. From 2022-23 dividends income is charged at 8.75%.</t>
  </si>
  <si>
    <t>Income Tax payers whose income includes earnings or other income taxed as earnings and with total taxable income below the basic rate limit. A Scottish Income Tax payer with any taxable non-savings non-dividends income within the Scottish starter and intermediate bands (but no total taxable income above the UK basic rate limit) is classified as a basic rate Income Tax payer, as this is the top rate they are paying. A Scottish Income Tax payer with only savings and/or dividend income within this band (and no total taxable income above the UK basic rate limit) is also classified as a basic rate Income Tax payer.</t>
  </si>
  <si>
    <t>Income Tax payers with total taxable income between the basic rate limit and the additional rate threshold.</t>
  </si>
  <si>
    <t>Income Tax payers with total taxable income above the additional rate threshold.</t>
  </si>
  <si>
    <t>2019/2020</t>
  </si>
  <si>
    <t>2021/2022</t>
  </si>
  <si>
    <r>
      <t xml:space="preserve">Table 2.5 provides data on the number of Income Tax payers and their Income Tax liabilities by total income and is grouped by marginal rate of Income Tax. Income groups are defined as the lower limit for total income before any deductions, allowances and tax credits. Taxable income is net of these deductions and allowances, which explains why there are Income Tax payers within an income range that is higher than their marginal rate Income Tax band limit (for example, there are some basic rate Income Tax payers within an income range higher than the basic rate limit). Scottish Income Tax payers in the starter rate and intermediate rate are considered ‘basic’ rate Income Tax payers (see Annex B of the Supporting Documentation for further details). 
Income Tax liability amounts include those accrued at other rates of tax, for example total liabilities of higher rate Income Tax payers include liabilities due at the basic and other rates of Income Tax. For each income group, the average rate of Income Tax is calculated as the total Income Tax liability expressed as a percentage of total income. Deductions, allowances and tax credits will vary across individuals within each group, contributing to differences in individual tax rates within groups. An individual’s marginal rate of Income Tax places an upper limit on their average rate of tax due on their total income; average tax rates therefore rise with income towards 45% (or 46% for Scottish non-savings non-dividend Income Tax payers).  
Earnings above the Personal Allowance are taxable at 20% up to the higher rate threshold, 40% up to the additional rate threshold and 45% above the additional rate threshold. Over the time period in this table, the Personal Allowance has increased from £12,500 in 2019 to 2020 to £12,570 in 2022 to 2023. The Personal Allowance was £12,500 in 2020 to 2021 and increased to £12,570 in 2021 to 2022. In line with the Personal Allowance, the higher rate threshold has increased from £50,000 in 2019 to 2020 to £50,270 in 2022 to 2023. The higher rate threshold was £50,000 in 2020 to 2021 and increased to £50,270 in 2021 to 2022. The additional rate threshold has remained at £150,000 for all presented years. The Personal Savings Allowance is £1,000 for basic rate Income Tax payers, £500 for higher rate Income Tax payers and £0 for additional rate Income Tax payers, savings income above this is taxable at 0% up to the saving rate limit of £5,000 above the personal allowance, 20% up to the higher rate threshold,  40% up to the additional rate threshold and 45 percent over the additional rate threshold. The Dividend Allowance is £2,000 for all Income Tax payers, dividend income above this is taxable at 7.5% up to the higher rate threshold, 32.5% up to the additional rate threshold and 38.1% above additional rate threshold from 2019 to 2020 through to 2021 to 2022. In 2022 to 2023, the dividend income above the Dividend Allowance is taxable at 8.75% up to the higher rate threshold, 33.75% up to the additional rate threshold and 39.35% above the additional rate threshold. 
Data given regarding the lower total income limit of the Personal Allowance can include individuals who are not entitled to a Personal Allowance whose total income is less than the Personal Allowance. From 2015 to 2016 this group also included those whoe Personal Allowance is reduced and become Income Tax payers as an impact of Marriage Allowance (see Annex B of the Supporting Documentation). 
</t>
    </r>
    <r>
      <rPr>
        <b/>
        <sz val="12"/>
        <color rgb="FFFF0000"/>
        <rFont val="Arial"/>
        <family val="2"/>
      </rPr>
      <t xml:space="preserve">Total numbers, total amounts, and averages may not sum due to rounding of the component figures. </t>
    </r>
  </si>
  <si>
    <t>cumul
shrpop</t>
  </si>
  <si>
    <t>cumul
shrinc</t>
  </si>
  <si>
    <t>Area below Lorenz</t>
  </si>
  <si>
    <t>Gini coefficient</t>
  </si>
  <si>
    <t>Sum of areas</t>
  </si>
  <si>
    <t>Line of Equality</t>
  </si>
  <si>
    <t>X</t>
  </si>
  <si>
    <t>Y</t>
  </si>
  <si>
    <t>After-tax Income</t>
  </si>
  <si>
    <t>post-tax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</si>
</sst>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0"/>
    <numFmt numFmtId="165" formatCode="0.0%"/>
    <numFmt numFmtId="166" formatCode="&quot; &quot;#,##0.00&quot; &quot;;&quot;-&quot;#,##0.00&quot; &quot;;&quot; -&quot;00&quot; &quot;;&quot; &quot;@&quot; &quot;"/>
    <numFmt numFmtId="167" formatCode="0.0000"/>
    <numFmt numFmtId="168" formatCode="0.000"/>
  </numFmts>
  <fonts count="14" x14ac:knownFonts="1">
    <font>
      <sz val="11"/>
      <color rgb="FF000000"/>
      <name val="Calibri"/>
      <family val="2"/>
    </font>
    <font>
      <sz val="11"/>
      <color rgb="FF000000"/>
      <name val="Calibri"/>
      <family val="2"/>
    </font>
    <font>
      <b/>
      <sz val="15"/>
      <color rgb="FF44546A"/>
      <name val="Calibri"/>
      <family val="2"/>
    </font>
    <font>
      <b/>
      <sz val="13"/>
      <color rgb="FF44546A"/>
      <name val="Calibri"/>
      <family val="2"/>
    </font>
    <font>
      <u/>
      <sz val="11"/>
      <color rgb="FF0563C1"/>
      <name val="Calibri"/>
      <family val="2"/>
    </font>
    <font>
      <sz val="10"/>
      <color rgb="FF000000"/>
      <name val="Arial"/>
      <family val="2"/>
    </font>
    <font>
      <b/>
      <sz val="15"/>
      <color rgb="FF000000"/>
      <name val="Arial"/>
      <family val="2"/>
    </font>
    <font>
      <sz val="12"/>
      <color rgb="FF000000"/>
      <name val="Arial"/>
      <family val="2"/>
    </font>
    <font>
      <b/>
      <sz val="13"/>
      <color rgb="FF000000"/>
      <name val="Arial"/>
      <family val="2"/>
    </font>
    <font>
      <u/>
      <sz val="12"/>
      <color rgb="FF0563C1"/>
      <name val="Arial"/>
      <family val="2"/>
    </font>
    <font>
      <b/>
      <u/>
      <sz val="12"/>
      <color rgb="FF000000"/>
      <name val="Arial"/>
      <family val="2"/>
    </font>
    <font>
      <b/>
      <sz val="14"/>
      <color rgb="FF000000"/>
      <name val="Arial"/>
      <family val="2"/>
    </font>
    <font>
      <b/>
      <sz val="12"/>
      <color rgb="FF000000"/>
      <name val="Arial"/>
      <family val="2"/>
    </font>
    <font>
      <b/>
      <sz val="12"/>
      <color rgb="FFFF0000"/>
      <name val="Arial"/>
      <family val="2"/>
    </font>
  </fonts>
  <fills count="4">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s>
  <borders count="28">
    <border>
      <left/>
      <right/>
      <top/>
      <bottom/>
      <diagonal/>
    </border>
    <border>
      <left/>
      <right/>
      <top/>
      <bottom style="thick">
        <color rgb="FF4472C4"/>
      </bottom>
      <diagonal/>
    </border>
    <border>
      <left/>
      <right/>
      <top/>
      <bottom style="thick">
        <color rgb="FFA2B8E1"/>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166" fontId="1" fillId="0" borderId="0" applyFont="0" applyFill="0" applyBorder="0" applyAlignment="0" applyProtection="0"/>
    <xf numFmtId="0" fontId="4" fillId="0" borderId="0" applyNumberFormat="0" applyFill="0" applyBorder="0" applyAlignment="0" applyProtection="0"/>
    <xf numFmtId="0" fontId="5" fillId="0" borderId="0" applyNumberFormat="0" applyBorder="0" applyProtection="0"/>
  </cellStyleXfs>
  <cellXfs count="87">
    <xf numFmtId="0" fontId="0" fillId="0" borderId="0" xfId="0"/>
    <xf numFmtId="0" fontId="6" fillId="0" borderId="1" xfId="2" applyFont="1" applyFill="1" applyBorder="1"/>
    <xf numFmtId="0" fontId="7" fillId="0" borderId="0" xfId="0" applyFont="1" applyFill="1"/>
    <xf numFmtId="0" fontId="8" fillId="0" borderId="2" xfId="3" applyFont="1" applyFill="1" applyBorder="1"/>
    <xf numFmtId="0" fontId="7" fillId="0" borderId="0" xfId="0" applyFont="1" applyFill="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9" fillId="0" borderId="0" xfId="5" applyFont="1" applyFill="1" applyAlignment="1">
      <alignment wrapText="1"/>
    </xf>
    <xf numFmtId="0" fontId="10" fillId="0" borderId="0" xfId="0" applyFont="1" applyFill="1"/>
    <xf numFmtId="0" fontId="9" fillId="0" borderId="3" xfId="5" applyFont="1" applyFill="1" applyBorder="1" applyAlignment="1">
      <alignment vertical="center" wrapText="1"/>
    </xf>
    <xf numFmtId="0" fontId="7" fillId="0" borderId="0" xfId="0" applyFont="1" applyFill="1" applyAlignment="1">
      <alignment wrapText="1"/>
    </xf>
    <xf numFmtId="0" fontId="7" fillId="0" borderId="0" xfId="0" applyFont="1"/>
    <xf numFmtId="0" fontId="11" fillId="0" borderId="0" xfId="0" applyFont="1" applyFill="1" applyAlignment="1">
      <alignment vertical="center"/>
    </xf>
    <xf numFmtId="0" fontId="7" fillId="0" borderId="0" xfId="0" applyFont="1" applyFill="1" applyAlignment="1">
      <alignment vertical="center"/>
    </xf>
    <xf numFmtId="0" fontId="12" fillId="0" borderId="4" xfId="0" applyFont="1" applyFill="1" applyBorder="1" applyAlignment="1">
      <alignment horizontal="left" vertical="center" wrapText="1"/>
    </xf>
    <xf numFmtId="0" fontId="12" fillId="0" borderId="5" xfId="0" applyFont="1" applyFill="1" applyBorder="1" applyAlignment="1">
      <alignment horizontal="right" vertical="center" wrapText="1"/>
    </xf>
    <xf numFmtId="0" fontId="12" fillId="0" borderId="6" xfId="0" applyFont="1" applyFill="1" applyBorder="1" applyAlignment="1">
      <alignment horizontal="right" vertical="center" wrapText="1"/>
    </xf>
    <xf numFmtId="0" fontId="12" fillId="0" borderId="7" xfId="0" applyFont="1" applyFill="1" applyBorder="1" applyAlignment="1">
      <alignment horizontal="right" vertical="center" wrapText="1"/>
    </xf>
    <xf numFmtId="0" fontId="12" fillId="0" borderId="4" xfId="0" applyFont="1" applyFill="1" applyBorder="1" applyAlignment="1">
      <alignment horizontal="right" vertical="center" wrapText="1"/>
    </xf>
    <xf numFmtId="164" fontId="7" fillId="0" borderId="8" xfId="0" applyNumberFormat="1" applyFont="1" applyFill="1" applyBorder="1" applyAlignment="1">
      <alignment horizontal="left" vertical="center"/>
    </xf>
    <xf numFmtId="3" fontId="7" fillId="0" borderId="3" xfId="4" applyNumberFormat="1" applyFont="1" applyFill="1" applyBorder="1" applyAlignment="1">
      <alignment horizontal="right" vertical="center"/>
    </xf>
    <xf numFmtId="3" fontId="7" fillId="0" borderId="8" xfId="4" applyNumberFormat="1" applyFont="1" applyFill="1" applyBorder="1" applyAlignment="1">
      <alignment horizontal="right" vertical="center"/>
    </xf>
    <xf numFmtId="3" fontId="7" fillId="0" borderId="0" xfId="4" applyNumberFormat="1" applyFont="1" applyFill="1" applyAlignment="1">
      <alignment horizontal="right" vertical="center"/>
    </xf>
    <xf numFmtId="3" fontId="7" fillId="0" borderId="9" xfId="4" applyNumberFormat="1" applyFont="1" applyFill="1" applyBorder="1" applyAlignment="1">
      <alignment horizontal="right" vertical="center"/>
    </xf>
    <xf numFmtId="165" fontId="7" fillId="0" borderId="9" xfId="1" applyNumberFormat="1" applyFont="1" applyFill="1" applyBorder="1" applyAlignment="1">
      <alignment horizontal="right" vertical="center"/>
    </xf>
    <xf numFmtId="3" fontId="7" fillId="0" borderId="4" xfId="0" applyNumberFormat="1" applyFont="1" applyFill="1" applyBorder="1" applyAlignment="1">
      <alignment horizontal="left" vertical="center"/>
    </xf>
    <xf numFmtId="3" fontId="7" fillId="0" borderId="5" xfId="4" applyNumberFormat="1" applyFont="1" applyFill="1" applyBorder="1" applyAlignment="1">
      <alignment horizontal="right" vertical="center"/>
    </xf>
    <xf numFmtId="3" fontId="7" fillId="0" borderId="4" xfId="4" applyNumberFormat="1" applyFont="1" applyFill="1" applyBorder="1" applyAlignment="1">
      <alignment horizontal="right" vertical="center"/>
    </xf>
    <xf numFmtId="3" fontId="7" fillId="0" borderId="7" xfId="4" applyNumberFormat="1" applyFont="1" applyFill="1" applyBorder="1" applyAlignment="1">
      <alignment horizontal="right" vertical="center"/>
    </xf>
    <xf numFmtId="3" fontId="7" fillId="0" borderId="6" xfId="4" applyNumberFormat="1" applyFont="1" applyFill="1" applyBorder="1" applyAlignment="1">
      <alignment horizontal="right" vertical="center"/>
    </xf>
    <xf numFmtId="165" fontId="7" fillId="0" borderId="4" xfId="1" applyNumberFormat="1" applyFont="1" applyFill="1" applyBorder="1" applyAlignment="1">
      <alignment horizontal="right" vertical="center"/>
    </xf>
    <xf numFmtId="0" fontId="4" fillId="0" borderId="0" xfId="5" applyFont="1" applyFill="1"/>
    <xf numFmtId="0" fontId="12" fillId="0" borderId="10" xfId="0" applyFont="1" applyFill="1" applyBorder="1" applyAlignment="1">
      <alignment horizontal="right" vertical="center" wrapText="1"/>
    </xf>
    <xf numFmtId="165" fontId="7" fillId="0" borderId="3" xfId="1" applyNumberFormat="1" applyFont="1" applyFill="1" applyBorder="1" applyAlignment="1">
      <alignment horizontal="right" vertical="center"/>
    </xf>
    <xf numFmtId="3" fontId="7" fillId="0" borderId="10" xfId="4" applyNumberFormat="1" applyFont="1" applyFill="1" applyBorder="1" applyAlignment="1">
      <alignment horizontal="right" vertical="center"/>
    </xf>
    <xf numFmtId="3" fontId="7" fillId="0" borderId="11" xfId="4" applyNumberFormat="1" applyFont="1" applyFill="1" applyBorder="1" applyAlignment="1">
      <alignment horizontal="right" vertical="center"/>
    </xf>
    <xf numFmtId="165" fontId="7" fillId="0" borderId="5" xfId="1" applyNumberFormat="1" applyFont="1" applyFill="1" applyBorder="1" applyAlignment="1">
      <alignment horizontal="right" vertical="center"/>
    </xf>
    <xf numFmtId="3" fontId="7" fillId="0" borderId="12" xfId="4" applyNumberFormat="1" applyFont="1" applyFill="1" applyBorder="1" applyAlignment="1">
      <alignment horizontal="right" vertical="center"/>
    </xf>
    <xf numFmtId="0" fontId="11" fillId="0" borderId="0" xfId="6" applyFont="1" applyFill="1" applyAlignment="1">
      <alignment vertical="center"/>
    </xf>
    <xf numFmtId="0" fontId="7" fillId="0" borderId="0" xfId="6" applyFont="1" applyFill="1" applyAlignment="1">
      <alignment vertical="center"/>
    </xf>
    <xf numFmtId="0" fontId="12" fillId="0" borderId="4" xfId="6" applyFont="1" applyFill="1" applyBorder="1" applyAlignment="1">
      <alignment horizontal="center" vertical="center"/>
    </xf>
    <xf numFmtId="0" fontId="12" fillId="0" borderId="4" xfId="6" applyFont="1" applyFill="1" applyBorder="1" applyAlignment="1">
      <alignment vertical="center"/>
    </xf>
    <xf numFmtId="0" fontId="7" fillId="0" borderId="11" xfId="6" applyFont="1" applyFill="1" applyBorder="1" applyAlignment="1">
      <alignment horizontal="center" vertical="center" wrapText="1"/>
    </xf>
    <xf numFmtId="0" fontId="7" fillId="2" borderId="13" xfId="0" applyFont="1" applyFill="1" applyBorder="1" applyAlignment="1">
      <alignment vertical="center" wrapText="1"/>
    </xf>
    <xf numFmtId="0" fontId="7" fillId="0" borderId="4" xfId="6" applyFont="1" applyFill="1" applyBorder="1" applyAlignment="1">
      <alignment horizontal="center" vertical="center" wrapText="1"/>
    </xf>
    <xf numFmtId="0" fontId="7" fillId="0" borderId="4" xfId="6" applyFont="1" applyFill="1" applyBorder="1" applyAlignment="1">
      <alignment vertical="center" wrapText="1"/>
    </xf>
    <xf numFmtId="0" fontId="7" fillId="2" borderId="4" xfId="6" applyFont="1" applyFill="1" applyBorder="1" applyAlignment="1">
      <alignment vertical="center" wrapText="1"/>
    </xf>
    <xf numFmtId="0" fontId="7" fillId="0" borderId="0" xfId="6" applyFont="1" applyFill="1" applyAlignment="1"/>
    <xf numFmtId="3" fontId="7" fillId="3" borderId="3" xfId="4" applyNumberFormat="1" applyFont="1" applyFill="1" applyBorder="1" applyAlignment="1">
      <alignment horizontal="right" vertical="center"/>
    </xf>
    <xf numFmtId="3" fontId="7" fillId="3" borderId="9" xfId="4" applyNumberFormat="1" applyFont="1" applyFill="1" applyBorder="1" applyAlignment="1">
      <alignment horizontal="right" vertical="center"/>
    </xf>
    <xf numFmtId="3" fontId="7" fillId="3" borderId="0" xfId="4" applyNumberFormat="1" applyFont="1" applyFill="1" applyAlignment="1">
      <alignment horizontal="right" vertical="center"/>
    </xf>
    <xf numFmtId="3" fontId="7" fillId="3" borderId="5" xfId="4" applyNumberFormat="1" applyFont="1" applyFill="1" applyBorder="1" applyAlignment="1">
      <alignment horizontal="right" vertical="center"/>
    </xf>
    <xf numFmtId="3" fontId="7" fillId="3" borderId="4" xfId="4" applyNumberFormat="1" applyFont="1" applyFill="1" applyBorder="1" applyAlignment="1">
      <alignment horizontal="right" vertical="center"/>
    </xf>
    <xf numFmtId="3" fontId="7" fillId="3" borderId="6" xfId="4" applyNumberFormat="1" applyFont="1" applyFill="1" applyBorder="1" applyAlignment="1">
      <alignment horizontal="right" vertical="center"/>
    </xf>
    <xf numFmtId="168" fontId="0" fillId="0" borderId="0" xfId="0" applyNumberFormat="1"/>
    <xf numFmtId="168" fontId="0" fillId="0" borderId="0" xfId="0" applyNumberFormat="1" applyAlignment="1">
      <alignment horizontal="center" vertical="center"/>
    </xf>
    <xf numFmtId="3" fontId="7" fillId="0" borderId="0" xfId="0" applyNumberFormat="1" applyFont="1" applyFill="1"/>
    <xf numFmtId="0" fontId="12" fillId="0" borderId="5" xfId="0" applyFont="1" applyFill="1" applyBorder="1" applyAlignment="1">
      <alignment horizontal="left" vertical="center" wrapText="1"/>
    </xf>
    <xf numFmtId="164" fontId="7" fillId="0" borderId="0" xfId="0" applyNumberFormat="1" applyFont="1" applyFill="1"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167" fontId="0" fillId="0" borderId="17" xfId="0" applyNumberFormat="1" applyBorder="1" applyAlignment="1">
      <alignment horizontal="center" vertical="center"/>
    </xf>
    <xf numFmtId="168" fontId="0" fillId="0" borderId="18" xfId="0" applyNumberFormat="1" applyBorder="1" applyAlignment="1">
      <alignment horizontal="center" vertical="center"/>
    </xf>
    <xf numFmtId="167" fontId="0" fillId="0" borderId="19" xfId="0" applyNumberFormat="1" applyBorder="1" applyAlignment="1">
      <alignment horizontal="center" vertical="center"/>
    </xf>
    <xf numFmtId="168" fontId="0" fillId="0" borderId="20" xfId="0" applyNumberForma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168" fontId="0" fillId="0" borderId="25" xfId="0" applyNumberFormat="1" applyBorder="1" applyAlignment="1">
      <alignment horizontal="center" vertical="center"/>
    </xf>
    <xf numFmtId="168" fontId="0" fillId="0" borderId="26" xfId="0" applyNumberFormat="1" applyBorder="1" applyAlignment="1">
      <alignment horizontal="center" vertical="center"/>
    </xf>
    <xf numFmtId="0" fontId="0" fillId="0" borderId="0" xfId="0" applyFill="1" applyBorder="1" applyAlignment="1">
      <alignment horizontal="center" vertical="center" wrapText="1"/>
    </xf>
    <xf numFmtId="0" fontId="12" fillId="0" borderId="0" xfId="0" applyFont="1" applyFill="1" applyBorder="1" applyAlignment="1">
      <alignment horizontal="left"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3" fontId="7" fillId="3" borderId="8" xfId="4" applyNumberFormat="1" applyFont="1" applyFill="1" applyBorder="1" applyAlignment="1">
      <alignment horizontal="right" vertical="center"/>
    </xf>
    <xf numFmtId="168" fontId="0" fillId="0" borderId="17" xfId="0" applyNumberFormat="1" applyBorder="1" applyAlignment="1">
      <alignment horizontal="center" vertical="center"/>
    </xf>
    <xf numFmtId="168" fontId="0" fillId="0" borderId="19" xfId="0" applyNumberFormat="1" applyBorder="1" applyAlignment="1">
      <alignment horizontal="center" vertical="center"/>
    </xf>
    <xf numFmtId="0" fontId="0" fillId="0" borderId="27" xfId="0" applyBorder="1" applyAlignment="1">
      <alignment horizontal="center" vertical="center" wrapText="1"/>
    </xf>
    <xf numFmtId="1" fontId="0" fillId="0" borderId="25" xfId="0" applyNumberFormat="1" applyBorder="1" applyAlignment="1">
      <alignment horizontal="center" vertical="center"/>
    </xf>
    <xf numFmtId="1" fontId="0" fillId="0" borderId="26" xfId="0" applyNumberFormat="1" applyBorder="1" applyAlignment="1">
      <alignment horizontal="center" vertical="center"/>
    </xf>
    <xf numFmtId="168" fontId="0" fillId="3" borderId="0" xfId="0" applyNumberFormat="1" applyFill="1" applyBorder="1" applyAlignment="1">
      <alignment horizontal="center" vertical="center"/>
    </xf>
    <xf numFmtId="0" fontId="0" fillId="0" borderId="24"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0" fontId="0" fillId="0" borderId="0" xfId="0" applyAlignment="1">
      <alignment horizontal="center"/>
    </xf>
  </cellXfs>
  <cellStyles count="7">
    <cellStyle name="Comma 2" xfId="4" xr:uid="{00000000-0005-0000-0000-000000000000}"/>
    <cellStyle name="Heading 1" xfId="2" builtinId="16" customBuiltin="1"/>
    <cellStyle name="Heading 2" xfId="3" builtinId="17" customBuiltin="1"/>
    <cellStyle name="Hyperlink" xfId="5" xr:uid="{00000000-0005-0000-0000-000003000000}"/>
    <cellStyle name="Normal" xfId="0" builtinId="0" customBuiltin="1"/>
    <cellStyle name="Normal 2" xfId="6" xr:uid="{00000000-0005-0000-0000-000005000000}"/>
    <cellStyle name="Percent" xfId="1" builtinId="5" customBuiltin="1"/>
  </cellStyles>
  <dxfs count="6">
    <dxf>
      <fill>
        <patternFill patternType="solid">
          <fgColor indexed="64"/>
          <bgColor theme="7" tint="0.79998168889431442"/>
        </patternFill>
      </fill>
    </dxf>
    <dxf>
      <fill>
        <patternFill patternType="solid">
          <fgColor indexed="64"/>
          <bgColor theme="7" tint="0.79998168889431442"/>
        </patternFill>
      </fill>
    </dxf>
    <dxf>
      <fill>
        <patternFill patternType="solid">
          <fgColor indexed="64"/>
          <bgColor theme="7" tint="0.79998168889431442"/>
        </patternFill>
      </fill>
    </dxf>
    <dxf>
      <fill>
        <patternFill patternType="solid">
          <fgColor indexed="64"/>
          <bgColor theme="7" tint="0.79998168889431442"/>
        </patternFill>
      </fill>
    </dxf>
    <dxf>
      <fill>
        <patternFill patternType="solid">
          <fgColor indexed="64"/>
          <bgColor theme="7" tint="0.79998168889431442"/>
        </patternFill>
      </fill>
    </dxf>
    <dxf>
      <fill>
        <patternFill patternType="solid">
          <fgColor indexed="64"/>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Lorenz</a:t>
            </a:r>
            <a:r>
              <a:rPr lang="en-US" baseline="0"/>
              <a:t> Curves 19/20 vs 21/22</a:t>
            </a:r>
          </a:p>
          <a:p>
            <a:pPr>
              <a:defRPr/>
            </a:pPr>
            <a:r>
              <a:rPr lang="en-US" baseline="0"/>
              <a:t>Before Taxes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Lorenz 2019/2020</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Calculations!$B$5:$B$16</c:f>
              <c:numCache>
                <c:formatCode>0.0000</c:formatCode>
                <c:ptCount val="12"/>
                <c:pt idx="0" formatCode="General">
                  <c:v>0</c:v>
                </c:pt>
                <c:pt idx="1">
                  <c:v>9.841269841269841E-2</c:v>
                </c:pt>
                <c:pt idx="2">
                  <c:v>0.30317460317460315</c:v>
                </c:pt>
                <c:pt idx="3">
                  <c:v>0.59587301587301589</c:v>
                </c:pt>
                <c:pt idx="4">
                  <c:v>0.85428571428571431</c:v>
                </c:pt>
                <c:pt idx="5">
                  <c:v>0.96698412698412706</c:v>
                </c:pt>
                <c:pt idx="6">
                  <c:v>0.98434920634920642</c:v>
                </c:pt>
                <c:pt idx="7">
                  <c:v>0.99015873015873024</c:v>
                </c:pt>
                <c:pt idx="8">
                  <c:v>0.9966666666666667</c:v>
                </c:pt>
                <c:pt idx="9">
                  <c:v>0.99784126984126986</c:v>
                </c:pt>
                <c:pt idx="10">
                  <c:v>0.99825396825396828</c:v>
                </c:pt>
                <c:pt idx="11">
                  <c:v>0.99844444444444447</c:v>
                </c:pt>
              </c:numCache>
            </c:numRef>
          </c:xVal>
          <c:yVal>
            <c:numRef>
              <c:f>Calculations!$C$5:$C$16</c:f>
              <c:numCache>
                <c:formatCode>0.000</c:formatCode>
                <c:ptCount val="12"/>
                <c:pt idx="0" formatCode="General">
                  <c:v>0</c:v>
                </c:pt>
                <c:pt idx="1">
                  <c:v>3.6724137931034483E-2</c:v>
                </c:pt>
                <c:pt idx="2">
                  <c:v>0.13413793103448277</c:v>
                </c:pt>
                <c:pt idx="3">
                  <c:v>0.32896551724137935</c:v>
                </c:pt>
                <c:pt idx="4">
                  <c:v>0.59793103448275864</c:v>
                </c:pt>
                <c:pt idx="5">
                  <c:v>0.79879310344827592</c:v>
                </c:pt>
                <c:pt idx="6">
                  <c:v>0.85508620689655179</c:v>
                </c:pt>
                <c:pt idx="7">
                  <c:v>0.88215517241379315</c:v>
                </c:pt>
                <c:pt idx="8">
                  <c:v>0.93336206896551732</c:v>
                </c:pt>
                <c:pt idx="9">
                  <c:v>0.95525862068965528</c:v>
                </c:pt>
                <c:pt idx="10">
                  <c:v>0.97008620689655178</c:v>
                </c:pt>
                <c:pt idx="11">
                  <c:v>0.99603448275862072</c:v>
                </c:pt>
              </c:numCache>
            </c:numRef>
          </c:yVal>
          <c:smooth val="1"/>
          <c:extLst>
            <c:ext xmlns:c16="http://schemas.microsoft.com/office/drawing/2014/chart" uri="{C3380CC4-5D6E-409C-BE32-E72D297353CC}">
              <c16:uniqueId val="{00000000-181F-41A7-B96A-5C51316C9CE7}"/>
            </c:ext>
          </c:extLst>
        </c:ser>
        <c:ser>
          <c:idx val="1"/>
          <c:order val="1"/>
          <c:tx>
            <c:v>Line of Equality</c:v>
          </c:tx>
          <c:spPr>
            <a:ln w="19050" cap="rnd">
              <a:solidFill>
                <a:schemeClr val="tx1"/>
              </a:solidFill>
              <a:round/>
            </a:ln>
            <a:effectLst/>
          </c:spPr>
          <c:marker>
            <c:symbol val="none"/>
          </c:marker>
          <c:xVal>
            <c:numRef>
              <c:f>Calculations!$I$6:$I$16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Calculations!$J$6:$J$16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yVal>
          <c:smooth val="1"/>
          <c:extLst>
            <c:ext xmlns:c16="http://schemas.microsoft.com/office/drawing/2014/chart" uri="{C3380CC4-5D6E-409C-BE32-E72D297353CC}">
              <c16:uniqueId val="{00000001-181F-41A7-B96A-5C51316C9CE7}"/>
            </c:ext>
          </c:extLst>
        </c:ser>
        <c:ser>
          <c:idx val="2"/>
          <c:order val="2"/>
          <c:tx>
            <c:v>Lorenz 2021/2022</c:v>
          </c:tx>
          <c:spPr>
            <a:ln w="19050" cap="rnd">
              <a:solidFill>
                <a:srgbClr val="FF0000"/>
              </a:solidFill>
              <a:round/>
            </a:ln>
            <a:effectLst/>
          </c:spPr>
          <c:marker>
            <c:symbol val="triangle"/>
            <c:size val="5"/>
            <c:spPr>
              <a:solidFill>
                <a:srgbClr val="FF0000"/>
              </a:solidFill>
              <a:ln w="9525">
                <a:solidFill>
                  <a:schemeClr val="accent3"/>
                </a:solidFill>
              </a:ln>
              <a:effectLst/>
            </c:spPr>
          </c:marker>
          <c:xVal>
            <c:numRef>
              <c:f>Calculations!$E$5:$E$16</c:f>
              <c:numCache>
                <c:formatCode>0.0000</c:formatCode>
                <c:ptCount val="12"/>
                <c:pt idx="0" formatCode="General">
                  <c:v>0</c:v>
                </c:pt>
                <c:pt idx="1">
                  <c:v>9.5412844036697253E-2</c:v>
                </c:pt>
                <c:pt idx="2">
                  <c:v>0.30091743119266057</c:v>
                </c:pt>
                <c:pt idx="3">
                  <c:v>0.59082568807339453</c:v>
                </c:pt>
                <c:pt idx="4">
                  <c:v>0.82629969418960247</c:v>
                </c:pt>
                <c:pt idx="5">
                  <c:v>0.95718654434250761</c:v>
                </c:pt>
                <c:pt idx="6">
                  <c:v>0.98128440366972469</c:v>
                </c:pt>
                <c:pt idx="7">
                  <c:v>0.988960244648318</c:v>
                </c:pt>
                <c:pt idx="8">
                  <c:v>0.99752293577981643</c:v>
                </c:pt>
                <c:pt idx="9">
                  <c:v>0.99902140672782869</c:v>
                </c:pt>
                <c:pt idx="10">
                  <c:v>0.99951070336391434</c:v>
                </c:pt>
                <c:pt idx="11">
                  <c:v>0.99975535168195717</c:v>
                </c:pt>
              </c:numCache>
            </c:numRef>
          </c:xVal>
          <c:yVal>
            <c:numRef>
              <c:f>Calculations!$F$5:$F$16</c:f>
              <c:numCache>
                <c:formatCode>0.000</c:formatCode>
                <c:ptCount val="12"/>
                <c:pt idx="0" formatCode="General">
                  <c:v>0</c:v>
                </c:pt>
                <c:pt idx="1">
                  <c:v>3.3178294573643408E-2</c:v>
                </c:pt>
                <c:pt idx="2">
                  <c:v>0.12387596899224806</c:v>
                </c:pt>
                <c:pt idx="3">
                  <c:v>0.30449612403100779</c:v>
                </c:pt>
                <c:pt idx="4">
                  <c:v>0.53705426356589148</c:v>
                </c:pt>
                <c:pt idx="5">
                  <c:v>0.75720930232558137</c:v>
                </c:pt>
                <c:pt idx="6">
                  <c:v>0.83015503875968988</c:v>
                </c:pt>
                <c:pt idx="7">
                  <c:v>0.8634883720930232</c:v>
                </c:pt>
                <c:pt idx="8">
                  <c:v>0.92604651162790697</c:v>
                </c:pt>
                <c:pt idx="9">
                  <c:v>0.95162790697674415</c:v>
                </c:pt>
                <c:pt idx="10">
                  <c:v>0.96868217054263561</c:v>
                </c:pt>
                <c:pt idx="11">
                  <c:v>0.9983720930232558</c:v>
                </c:pt>
              </c:numCache>
            </c:numRef>
          </c:yVal>
          <c:smooth val="1"/>
          <c:extLst>
            <c:ext xmlns:c16="http://schemas.microsoft.com/office/drawing/2014/chart" uri="{C3380CC4-5D6E-409C-BE32-E72D297353CC}">
              <c16:uniqueId val="{00000002-181F-41A7-B96A-5C51316C9CE7}"/>
            </c:ext>
          </c:extLst>
        </c:ser>
        <c:dLbls>
          <c:showLegendKey val="0"/>
          <c:showVal val="0"/>
          <c:showCatName val="0"/>
          <c:showSerName val="0"/>
          <c:showPercent val="0"/>
          <c:showBubbleSize val="0"/>
        </c:dLbls>
        <c:axId val="602227288"/>
        <c:axId val="602228272"/>
      </c:scatterChart>
      <c:valAx>
        <c:axId val="602227288"/>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Tax Payers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2228272"/>
        <c:crosses val="autoZero"/>
        <c:crossBetween val="midCat"/>
      </c:valAx>
      <c:valAx>
        <c:axId val="60222827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22272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Lorenz</a:t>
            </a:r>
            <a:r>
              <a:rPr lang="en-US" baseline="0"/>
              <a:t> Curve 2021/2022</a:t>
            </a:r>
          </a:p>
          <a:p>
            <a:pPr>
              <a:defRPr/>
            </a:pPr>
            <a:r>
              <a:rPr lang="en-US" baseline="0"/>
              <a:t>Before and After Taxes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After Tax</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Calculations!$M$5:$M$16</c:f>
              <c:numCache>
                <c:formatCode>0.0000</c:formatCode>
                <c:ptCount val="12"/>
                <c:pt idx="0" formatCode="General">
                  <c:v>0</c:v>
                </c:pt>
                <c:pt idx="1">
                  <c:v>9.5412844036697253E-2</c:v>
                </c:pt>
                <c:pt idx="2">
                  <c:v>0.30091743119266057</c:v>
                </c:pt>
                <c:pt idx="3">
                  <c:v>0.59082568807339453</c:v>
                </c:pt>
                <c:pt idx="4">
                  <c:v>0.82629969418960247</c:v>
                </c:pt>
                <c:pt idx="5">
                  <c:v>0.95718654434250761</c:v>
                </c:pt>
                <c:pt idx="6">
                  <c:v>0.98128440366972469</c:v>
                </c:pt>
                <c:pt idx="7">
                  <c:v>0.988960244648318</c:v>
                </c:pt>
                <c:pt idx="8">
                  <c:v>0.99752293577981643</c:v>
                </c:pt>
                <c:pt idx="9">
                  <c:v>0.99902140672782869</c:v>
                </c:pt>
                <c:pt idx="10">
                  <c:v>0.99951070336391434</c:v>
                </c:pt>
                <c:pt idx="11">
                  <c:v>0.99975535168195717</c:v>
                </c:pt>
              </c:numCache>
            </c:numRef>
          </c:xVal>
          <c:yVal>
            <c:numRef>
              <c:f>Calculations!$N$5:$N$16</c:f>
              <c:numCache>
                <c:formatCode>0.000</c:formatCode>
                <c:ptCount val="12"/>
                <c:pt idx="0" formatCode="General">
                  <c:v>0</c:v>
                </c:pt>
                <c:pt idx="1">
                  <c:v>3.9675141242937854E-2</c:v>
                </c:pt>
                <c:pt idx="2">
                  <c:v>0.14441148775894538</c:v>
                </c:pt>
                <c:pt idx="3">
                  <c:v>0.34441148775894537</c:v>
                </c:pt>
                <c:pt idx="4">
                  <c:v>0.59262241054613929</c:v>
                </c:pt>
                <c:pt idx="5">
                  <c:v>0.80919491525423726</c:v>
                </c:pt>
                <c:pt idx="6">
                  <c:v>0.8716242937853107</c:v>
                </c:pt>
                <c:pt idx="7">
                  <c:v>0.8984604519774011</c:v>
                </c:pt>
                <c:pt idx="8">
                  <c:v>0.94572975517890767</c:v>
                </c:pt>
                <c:pt idx="9">
                  <c:v>0.96418549905838036</c:v>
                </c:pt>
                <c:pt idx="10">
                  <c:v>0.97651129943502823</c:v>
                </c:pt>
                <c:pt idx="11">
                  <c:v>0.99816854990583803</c:v>
                </c:pt>
              </c:numCache>
            </c:numRef>
          </c:yVal>
          <c:smooth val="1"/>
          <c:extLst>
            <c:ext xmlns:c16="http://schemas.microsoft.com/office/drawing/2014/chart" uri="{C3380CC4-5D6E-409C-BE32-E72D297353CC}">
              <c16:uniqueId val="{00000000-CE65-4E9A-ABAA-0825746FBDD1}"/>
            </c:ext>
          </c:extLst>
        </c:ser>
        <c:ser>
          <c:idx val="1"/>
          <c:order val="1"/>
          <c:tx>
            <c:v>Line of Equality</c:v>
          </c:tx>
          <c:spPr>
            <a:ln w="19050" cap="rnd">
              <a:solidFill>
                <a:schemeClr val="tx1"/>
              </a:solidFill>
              <a:round/>
            </a:ln>
            <a:effectLst/>
          </c:spPr>
          <c:marker>
            <c:symbol val="none"/>
          </c:marker>
          <c:xVal>
            <c:numRef>
              <c:f>Calculations!$I$6:$I$16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Calculations!$J$6:$J$16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yVal>
          <c:smooth val="1"/>
          <c:extLst>
            <c:ext xmlns:c16="http://schemas.microsoft.com/office/drawing/2014/chart" uri="{C3380CC4-5D6E-409C-BE32-E72D297353CC}">
              <c16:uniqueId val="{00000001-CE65-4E9A-ABAA-0825746FBDD1}"/>
            </c:ext>
          </c:extLst>
        </c:ser>
        <c:ser>
          <c:idx val="2"/>
          <c:order val="2"/>
          <c:tx>
            <c:v>Before Tax</c:v>
          </c:tx>
          <c:spPr>
            <a:ln w="19050" cap="rnd">
              <a:solidFill>
                <a:srgbClr val="FF0000"/>
              </a:solidFill>
              <a:round/>
            </a:ln>
            <a:effectLst/>
          </c:spPr>
          <c:marker>
            <c:symbol val="triangle"/>
            <c:size val="5"/>
            <c:spPr>
              <a:solidFill>
                <a:srgbClr val="FF0000"/>
              </a:solidFill>
              <a:ln w="9525">
                <a:solidFill>
                  <a:schemeClr val="accent3"/>
                </a:solidFill>
              </a:ln>
              <a:effectLst/>
            </c:spPr>
          </c:marker>
          <c:xVal>
            <c:numRef>
              <c:f>Calculations!$E$5:$E$16</c:f>
              <c:numCache>
                <c:formatCode>0.0000</c:formatCode>
                <c:ptCount val="12"/>
                <c:pt idx="0" formatCode="General">
                  <c:v>0</c:v>
                </c:pt>
                <c:pt idx="1">
                  <c:v>9.5412844036697253E-2</c:v>
                </c:pt>
                <c:pt idx="2">
                  <c:v>0.30091743119266057</c:v>
                </c:pt>
                <c:pt idx="3">
                  <c:v>0.59082568807339453</c:v>
                </c:pt>
                <c:pt idx="4">
                  <c:v>0.82629969418960247</c:v>
                </c:pt>
                <c:pt idx="5">
                  <c:v>0.95718654434250761</c:v>
                </c:pt>
                <c:pt idx="6">
                  <c:v>0.98128440366972469</c:v>
                </c:pt>
                <c:pt idx="7">
                  <c:v>0.988960244648318</c:v>
                </c:pt>
                <c:pt idx="8">
                  <c:v>0.99752293577981643</c:v>
                </c:pt>
                <c:pt idx="9">
                  <c:v>0.99902140672782869</c:v>
                </c:pt>
                <c:pt idx="10">
                  <c:v>0.99951070336391434</c:v>
                </c:pt>
                <c:pt idx="11">
                  <c:v>0.99975535168195717</c:v>
                </c:pt>
              </c:numCache>
            </c:numRef>
          </c:xVal>
          <c:yVal>
            <c:numRef>
              <c:f>Calculations!$F$5:$F$16</c:f>
              <c:numCache>
                <c:formatCode>0.000</c:formatCode>
                <c:ptCount val="12"/>
                <c:pt idx="0" formatCode="General">
                  <c:v>0</c:v>
                </c:pt>
                <c:pt idx="1">
                  <c:v>3.3178294573643408E-2</c:v>
                </c:pt>
                <c:pt idx="2">
                  <c:v>0.12387596899224806</c:v>
                </c:pt>
                <c:pt idx="3">
                  <c:v>0.30449612403100779</c:v>
                </c:pt>
                <c:pt idx="4">
                  <c:v>0.53705426356589148</c:v>
                </c:pt>
                <c:pt idx="5">
                  <c:v>0.75720930232558137</c:v>
                </c:pt>
                <c:pt idx="6">
                  <c:v>0.83015503875968988</c:v>
                </c:pt>
                <c:pt idx="7">
                  <c:v>0.8634883720930232</c:v>
                </c:pt>
                <c:pt idx="8">
                  <c:v>0.92604651162790697</c:v>
                </c:pt>
                <c:pt idx="9">
                  <c:v>0.95162790697674415</c:v>
                </c:pt>
                <c:pt idx="10">
                  <c:v>0.96868217054263561</c:v>
                </c:pt>
                <c:pt idx="11">
                  <c:v>0.9983720930232558</c:v>
                </c:pt>
              </c:numCache>
            </c:numRef>
          </c:yVal>
          <c:smooth val="1"/>
          <c:extLst>
            <c:ext xmlns:c16="http://schemas.microsoft.com/office/drawing/2014/chart" uri="{C3380CC4-5D6E-409C-BE32-E72D297353CC}">
              <c16:uniqueId val="{00000002-CE65-4E9A-ABAA-0825746FBDD1}"/>
            </c:ext>
          </c:extLst>
        </c:ser>
        <c:dLbls>
          <c:showLegendKey val="0"/>
          <c:showVal val="0"/>
          <c:showCatName val="0"/>
          <c:showSerName val="0"/>
          <c:showPercent val="0"/>
          <c:showBubbleSize val="0"/>
        </c:dLbls>
        <c:axId val="602227288"/>
        <c:axId val="602228272"/>
      </c:scatterChart>
      <c:valAx>
        <c:axId val="602227288"/>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Tax Payers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2228272"/>
        <c:crosses val="autoZero"/>
        <c:crossBetween val="midCat"/>
      </c:valAx>
      <c:valAx>
        <c:axId val="60222827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22272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1120140</xdr:colOff>
      <xdr:row>19</xdr:row>
      <xdr:rowOff>11430</xdr:rowOff>
    </xdr:from>
    <xdr:to>
      <xdr:col>5</xdr:col>
      <xdr:colOff>274320</xdr:colOff>
      <xdr:row>40</xdr:row>
      <xdr:rowOff>15240</xdr:rowOff>
    </xdr:to>
    <xdr:graphicFrame macro="">
      <xdr:nvGraphicFramePr>
        <xdr:cNvPr id="2" name="Chart 1">
          <a:extLst>
            <a:ext uri="{FF2B5EF4-FFF2-40B4-BE49-F238E27FC236}">
              <a16:creationId xmlns:a16="http://schemas.microsoft.com/office/drawing/2014/main" id="{9446C78A-9985-4406-4CB2-D0C74E06D9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15</xdr:col>
      <xdr:colOff>83820</xdr:colOff>
      <xdr:row>40</xdr:row>
      <xdr:rowOff>3810</xdr:rowOff>
    </xdr:to>
    <xdr:graphicFrame macro="">
      <xdr:nvGraphicFramePr>
        <xdr:cNvPr id="3" name="Chart 2">
          <a:extLst>
            <a:ext uri="{FF2B5EF4-FFF2-40B4-BE49-F238E27FC236}">
              <a16:creationId xmlns:a16="http://schemas.microsoft.com/office/drawing/2014/main" id="{9D548E30-9738-44D6-A5B0-5BD011AAE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N15" totalsRowShown="0">
  <tableColumns count="14">
    <tableColumn id="1" xr3:uid="{00000000-0010-0000-0000-000001000000}" name="Range of total income (lower limit)"/>
    <tableColumn id="2" xr3:uid="{00000000-0010-0000-0000-000002000000}" name="Number of savers rate Income Tax payers [note 1]"/>
    <tableColumn id="3" xr3:uid="{00000000-0010-0000-0000-000003000000}" name="Income Tax liability for savers rate Income Tax payers"/>
    <tableColumn id="4" xr3:uid="{00000000-0010-0000-0000-000004000000}" name="Number of basic rate Income Tax payers [note 2]"/>
    <tableColumn id="5" xr3:uid="{00000000-0010-0000-0000-000005000000}" name="Income Tax liability for basic rate Income Tax payers"/>
    <tableColumn id="6" xr3:uid="{00000000-0010-0000-0000-000006000000}" name="Number of higher rate Income Tax payers [note 3]"/>
    <tableColumn id="7" xr3:uid="{00000000-0010-0000-0000-000007000000}" name="Income Tax liability for higher rate Income Tax payers"/>
    <tableColumn id="8" xr3:uid="{00000000-0010-0000-0000-000008000000}" name="Number of additional rate Income Tax payers [note 4]"/>
    <tableColumn id="9" xr3:uid="{00000000-0010-0000-0000-000009000000}" name="Income Tax liability for additional rate Income Tax payers"/>
    <tableColumn id="10" xr3:uid="{00000000-0010-0000-0000-00000A000000}" name="Total number of Income Tax payers" dataDxfId="5"/>
    <tableColumn id="11" xr3:uid="{00000000-0010-0000-0000-00000B000000}" name="Total income" dataDxfId="4"/>
    <tableColumn id="12" xr3:uid="{00000000-0010-0000-0000-00000C000000}" name="Total Income Tax liability" dataDxfId="3"/>
    <tableColumn id="13" xr3:uid="{00000000-0010-0000-0000-00000D000000}" name="Average rate of Income Tax"/>
    <tableColumn id="14" xr3:uid="{00000000-0010-0000-0000-00000E000000}" name="Average amount of Income Tax in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9" displayName="Table29" ref="A3:N15" totalsRowShown="0">
  <tableColumns count="14">
    <tableColumn id="1" xr3:uid="{00000000-0010-0000-0100-000001000000}" name="Range of total income (lower limit)"/>
    <tableColumn id="2" xr3:uid="{00000000-0010-0000-0100-000002000000}" name="Number of savers rate Income Tax payers [note 1]"/>
    <tableColumn id="3" xr3:uid="{00000000-0010-0000-0100-000003000000}" name="Income Tax liability for savers rate Income Tax payers"/>
    <tableColumn id="4" xr3:uid="{00000000-0010-0000-0100-000004000000}" name="Number of basic rate Income Tax payers [note 2]"/>
    <tableColumn id="5" xr3:uid="{00000000-0010-0000-0100-000005000000}" name="Income Tax liability for basic rate Income Tax payers"/>
    <tableColumn id="6" xr3:uid="{00000000-0010-0000-0100-000006000000}" name="Number of higher rate Income Tax payers [note 3]"/>
    <tableColumn id="7" xr3:uid="{00000000-0010-0000-0100-000007000000}" name="Income Tax liability for higher rate Income Tax payers"/>
    <tableColumn id="8" xr3:uid="{00000000-0010-0000-0100-000008000000}" name="Number of additional rate Income Tax payers [note 4]"/>
    <tableColumn id="9" xr3:uid="{00000000-0010-0000-0100-000009000000}" name="Income Tax liability for additional rate Income Tax payers"/>
    <tableColumn id="10" xr3:uid="{00000000-0010-0000-0100-00000A000000}" name="Total number of Income Tax payers"/>
    <tableColumn id="11" xr3:uid="{00000000-0010-0000-0100-00000B000000}" name="Total income"/>
    <tableColumn id="12" xr3:uid="{00000000-0010-0000-0100-00000C000000}" name="Total Income Tax liability"/>
    <tableColumn id="13" xr3:uid="{00000000-0010-0000-0100-00000D000000}" name="Average rate of Income Tax"/>
    <tableColumn id="14" xr3:uid="{00000000-0010-0000-0100-00000E000000}" name="Average amount of Income Tax in £"/>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0" displayName="Table310" ref="A3:N15" totalsRowShown="0">
  <tableColumns count="14">
    <tableColumn id="1" xr3:uid="{00000000-0010-0000-0200-000001000000}" name="Range of total income (lower limit)"/>
    <tableColumn id="2" xr3:uid="{00000000-0010-0000-0200-000002000000}" name="Number of savers rate Income Tax payers [note 1]"/>
    <tableColumn id="3" xr3:uid="{00000000-0010-0000-0200-000003000000}" name="Income Tax liability for savers rate Income Tax payers"/>
    <tableColumn id="4" xr3:uid="{00000000-0010-0000-0200-000004000000}" name="Number of basic rate Income Tax payers [note 2]"/>
    <tableColumn id="5" xr3:uid="{00000000-0010-0000-0200-000005000000}" name="Income Tax liability for basic rate Income Tax payers"/>
    <tableColumn id="6" xr3:uid="{00000000-0010-0000-0200-000006000000}" name="Number of higher rate Income Tax payers [note 3]"/>
    <tableColumn id="7" xr3:uid="{00000000-0010-0000-0200-000007000000}" name="Income Tax liability for higher rate Income Tax payers"/>
    <tableColumn id="8" xr3:uid="{00000000-0010-0000-0200-000008000000}" name="Number of additional rate Income Tax payers [note 4]"/>
    <tableColumn id="9" xr3:uid="{00000000-0010-0000-0200-000009000000}" name="Income Tax liability for additional rate Income Tax payers"/>
    <tableColumn id="10" xr3:uid="{00000000-0010-0000-0200-00000A000000}" name="Total number of Income Tax payers" dataDxfId="2"/>
    <tableColumn id="11" xr3:uid="{00000000-0010-0000-0200-00000B000000}" name="Total income" dataDxfId="1"/>
    <tableColumn id="12" xr3:uid="{00000000-0010-0000-0200-00000C000000}" name="Total Income Tax liability" dataDxfId="0"/>
    <tableColumn id="13" xr3:uid="{00000000-0010-0000-0200-00000D000000}" name="Average rate of Income Tax"/>
    <tableColumn id="14" xr3:uid="{00000000-0010-0000-0200-00000E000000}" name="Average amount of Income Tax in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11" displayName="Table411" ref="A3:N15" totalsRowShown="0">
  <tableColumns count="14">
    <tableColumn id="1" xr3:uid="{00000000-0010-0000-0300-000001000000}" name="Range of total income (lower limit)"/>
    <tableColumn id="2" xr3:uid="{00000000-0010-0000-0300-000002000000}" name="Number of savers rate Income Tax payers [note 1]"/>
    <tableColumn id="3" xr3:uid="{00000000-0010-0000-0300-000003000000}" name="Income Tax liability for savers rate Income Tax payers"/>
    <tableColumn id="4" xr3:uid="{00000000-0010-0000-0300-000004000000}" name="Number of basic rate Income Tax payers [note 2]"/>
    <tableColumn id="5" xr3:uid="{00000000-0010-0000-0300-000005000000}" name="Income Tax liability for basic rate Income Tax payers"/>
    <tableColumn id="6" xr3:uid="{00000000-0010-0000-0300-000006000000}" name="Number of higher rate Income Tax payers [note 3]"/>
    <tableColumn id="7" xr3:uid="{00000000-0010-0000-0300-000007000000}" name="Income Tax liability for higher rate Income Tax payers"/>
    <tableColumn id="8" xr3:uid="{00000000-0010-0000-0300-000008000000}" name="Number of additional rate Income Tax payers [note 4]"/>
    <tableColumn id="9" xr3:uid="{00000000-0010-0000-0300-000009000000}" name="Income Tax liability for additional rate Income Tax payers"/>
    <tableColumn id="10" xr3:uid="{00000000-0010-0000-0300-00000A000000}" name="Total number of Income Tax payers"/>
    <tableColumn id="11" xr3:uid="{00000000-0010-0000-0300-00000B000000}" name="Total income"/>
    <tableColumn id="12" xr3:uid="{00000000-0010-0000-0300-00000C000000}" name="Total Income Tax liability"/>
    <tableColumn id="13" xr3:uid="{00000000-0010-0000-0300-00000D000000}" name="Average rate of Income Tax"/>
    <tableColumn id="14" xr3:uid="{00000000-0010-0000-0300-00000E000000}" name="Average amount of Income Tax in £"/>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7" displayName="Table57" ref="A3:B6" totalsRowShown="0">
  <tableColumns count="2">
    <tableColumn id="1" xr3:uid="{00000000-0010-0000-0400-000001000000}" name="1"/>
    <tableColumn id="2" xr3:uid="{00000000-0010-0000-0400-000002000000}" name="From 2016 to 2017 savers rate Income Tax payers are those with no taxable earnings,  total taxable income from savings is charged at 20% and/or dividends income charged at 7.5% up to 2022-23. From 2022-23 dividends income is charged at 8.7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llections/income-tax-statistics-and-distribution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gov.uk/government/statistics/income-tax-liabilities-by-income-rang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workbookViewId="0">
      <selection activeCell="A4" sqref="A4"/>
    </sheetView>
  </sheetViews>
  <sheetFormatPr defaultColWidth="8.7109375" defaultRowHeight="15" x14ac:dyDescent="0.2"/>
  <cols>
    <col min="1" max="1" width="196.7109375" style="2" customWidth="1"/>
    <col min="2" max="2" width="8.7109375" style="2" customWidth="1"/>
    <col min="3" max="16384" width="8.7109375" style="2"/>
  </cols>
  <sheetData>
    <row r="1" spans="1:11" ht="20.25" thickBot="1" x14ac:dyDescent="0.35">
      <c r="A1" s="1" t="s">
        <v>0</v>
      </c>
    </row>
    <row r="2" spans="1:11" ht="15.75" thickTop="1" x14ac:dyDescent="0.2"/>
    <row r="3" spans="1:11" ht="17.25" thickBot="1" x14ac:dyDescent="0.3">
      <c r="A3" s="3" t="s">
        <v>1</v>
      </c>
    </row>
    <row r="4" spans="1:11" ht="369.75" customHeight="1" thickTop="1" x14ac:dyDescent="0.2">
      <c r="A4" s="4" t="s">
        <v>48</v>
      </c>
    </row>
    <row r="5" spans="1:11" x14ac:dyDescent="0.2">
      <c r="A5" s="2" t="s">
        <v>2</v>
      </c>
    </row>
    <row r="6" spans="1:11" x14ac:dyDescent="0.2">
      <c r="A6" s="5" t="s">
        <v>3</v>
      </c>
    </row>
    <row r="7" spans="1:11" ht="35.25" customHeight="1" x14ac:dyDescent="0.2">
      <c r="A7" s="6" t="s">
        <v>4</v>
      </c>
    </row>
    <row r="8" spans="1:11" ht="30" x14ac:dyDescent="0.2">
      <c r="A8" s="7" t="s">
        <v>5</v>
      </c>
    </row>
    <row r="9" spans="1:11" x14ac:dyDescent="0.2">
      <c r="A9" s="2" t="s">
        <v>6</v>
      </c>
    </row>
    <row r="10" spans="1:11" ht="36.75" customHeight="1" x14ac:dyDescent="0.25">
      <c r="A10" s="8" t="s">
        <v>7</v>
      </c>
    </row>
    <row r="11" spans="1:11" ht="18.75" customHeight="1" x14ac:dyDescent="0.2">
      <c r="A11" s="9" t="s">
        <v>8</v>
      </c>
    </row>
    <row r="12" spans="1:11" ht="18.75" customHeight="1" x14ac:dyDescent="0.2">
      <c r="A12" s="9" t="s">
        <v>9</v>
      </c>
    </row>
    <row r="13" spans="1:11" ht="18.75" customHeight="1" x14ac:dyDescent="0.2">
      <c r="A13" s="9" t="s">
        <v>10</v>
      </c>
      <c r="B13" s="10"/>
      <c r="C13" s="10"/>
      <c r="D13" s="10"/>
      <c r="E13" s="10"/>
      <c r="F13" s="10"/>
      <c r="G13" s="10"/>
      <c r="H13" s="10"/>
      <c r="I13" s="10"/>
      <c r="J13" s="10"/>
      <c r="K13" s="10"/>
    </row>
    <row r="14" spans="1:11" ht="18.75" customHeight="1" x14ac:dyDescent="0.2">
      <c r="A14" s="9" t="s">
        <v>11</v>
      </c>
      <c r="B14" s="10"/>
      <c r="C14" s="10"/>
      <c r="D14" s="10"/>
      <c r="E14" s="10"/>
      <c r="F14" s="10"/>
      <c r="G14" s="10"/>
      <c r="H14" s="10"/>
      <c r="I14" s="10"/>
      <c r="J14" s="10"/>
      <c r="K14" s="10"/>
    </row>
    <row r="15" spans="1:11" ht="18.75" customHeight="1" x14ac:dyDescent="0.2">
      <c r="A15" s="9" t="s">
        <v>12</v>
      </c>
      <c r="B15" s="10"/>
      <c r="C15" s="10"/>
      <c r="D15" s="10"/>
      <c r="E15" s="10"/>
      <c r="F15" s="10"/>
      <c r="G15" s="10"/>
      <c r="H15" s="10"/>
      <c r="I15" s="10"/>
      <c r="J15" s="10"/>
      <c r="K15" s="10"/>
    </row>
    <row r="16" spans="1:11" s="11" customFormat="1" ht="69.75" customHeight="1" x14ac:dyDescent="0.2">
      <c r="A16" s="4" t="s">
        <v>13</v>
      </c>
    </row>
    <row r="17" spans="1:1" x14ac:dyDescent="0.2">
      <c r="A17" s="2" t="s">
        <v>14</v>
      </c>
    </row>
  </sheetData>
  <hyperlinks>
    <hyperlink ref="A8" r:id="rId1" xr:uid="{00000000-0004-0000-0000-000000000000}"/>
    <hyperlink ref="A11" location="'2_5_IT_Liabilities_2019-20'!A1" display="Table 2.5 Income Tax liabilities, by Income Range, 2019 to 2020" xr:uid="{00000000-0004-0000-0000-000001000000}"/>
    <hyperlink ref="A12" location="'2_5_IT_Liabilities_2020-21'!A1" display="Table 2.5 Income Tax liabilities, by Income Range, 2020 to 2021" xr:uid="{00000000-0004-0000-0000-000002000000}"/>
    <hyperlink ref="A13" location="'2_5_IT_Liabilities_2021-22'!A1" display="Table 2.5 Income Tax liabilities, by Income Range, 2021 to 2022" xr:uid="{00000000-0004-0000-0000-000003000000}"/>
    <hyperlink ref="A14" location="'2_5_IT_Liabilities_2022-23'!A1" display="Table 2.5 Income Tax liabilities, by Income Range, 2022 to 2023" xr:uid="{00000000-0004-0000-0000-000004000000}"/>
    <hyperlink ref="A15" location="'2_5_Footnotes'!A1" display="Table 2.5 Footnotes" xr:uid="{00000000-0004-0000-0000-000005000000}"/>
  </hyperlinks>
  <pageMargins left="0.70000000000000007" right="0.70000000000000007" top="0.75" bottom="0.75" header="0.30000000000000004" footer="0.30000000000000004"/>
  <pageSetup fitToWidth="0" fitToHeight="0" orientation="portrait" horizontalDpi="0" verticalDpi="0" r:id="rId2"/>
  <headerFooter>
    <oddFooter>&amp;C&amp;1#&amp;10OFFICIAL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workbookViewId="0">
      <selection activeCell="L3" sqref="L3:L15"/>
    </sheetView>
  </sheetViews>
  <sheetFormatPr defaultColWidth="8.7109375" defaultRowHeight="15" x14ac:dyDescent="0.2"/>
  <cols>
    <col min="1" max="14" width="20" style="2" customWidth="1"/>
    <col min="15" max="15" width="8.7109375" style="2" customWidth="1"/>
    <col min="16" max="16384" width="8.7109375" style="2"/>
  </cols>
  <sheetData>
    <row r="1" spans="1:14" s="13" customFormat="1" ht="18" x14ac:dyDescent="0.25">
      <c r="A1" s="12" t="s">
        <v>15</v>
      </c>
    </row>
    <row r="2" spans="1:14" s="13" customFormat="1" ht="18" customHeight="1" x14ac:dyDescent="0.25">
      <c r="A2" s="13" t="s">
        <v>16</v>
      </c>
    </row>
    <row r="3" spans="1:14" s="13" customFormat="1" ht="63" customHeight="1" x14ac:dyDescent="0.25">
      <c r="A3" s="14" t="s">
        <v>17</v>
      </c>
      <c r="B3" s="15" t="s">
        <v>18</v>
      </c>
      <c r="C3" s="16" t="s">
        <v>19</v>
      </c>
      <c r="D3" s="17" t="s">
        <v>20</v>
      </c>
      <c r="E3" s="17" t="s">
        <v>21</v>
      </c>
      <c r="F3" s="15" t="s">
        <v>22</v>
      </c>
      <c r="G3" s="16" t="s">
        <v>23</v>
      </c>
      <c r="H3" s="17" t="s">
        <v>24</v>
      </c>
      <c r="I3" s="17" t="s">
        <v>25</v>
      </c>
      <c r="J3" s="15" t="s">
        <v>26</v>
      </c>
      <c r="K3" s="18" t="s">
        <v>27</v>
      </c>
      <c r="L3" s="16" t="s">
        <v>28</v>
      </c>
      <c r="M3" s="18" t="s">
        <v>29</v>
      </c>
      <c r="N3" s="18" t="s">
        <v>30</v>
      </c>
    </row>
    <row r="4" spans="1:14" s="13" customFormat="1" ht="18" customHeight="1" x14ac:dyDescent="0.25">
      <c r="A4" s="19">
        <v>12500</v>
      </c>
      <c r="B4" s="20">
        <v>16</v>
      </c>
      <c r="C4" s="21">
        <v>0</v>
      </c>
      <c r="D4" s="22">
        <v>3090</v>
      </c>
      <c r="E4" s="22">
        <v>676</v>
      </c>
      <c r="F4" s="20" t="s">
        <v>31</v>
      </c>
      <c r="G4" s="21" t="s">
        <v>31</v>
      </c>
      <c r="H4" s="22" t="s">
        <v>31</v>
      </c>
      <c r="I4" s="22" t="s">
        <v>31</v>
      </c>
      <c r="J4" s="48">
        <v>3100</v>
      </c>
      <c r="K4" s="49">
        <v>42600</v>
      </c>
      <c r="L4" s="50">
        <v>681</v>
      </c>
      <c r="M4" s="24">
        <v>1.6E-2</v>
      </c>
      <c r="N4" s="23">
        <v>220</v>
      </c>
    </row>
    <row r="5" spans="1:14" s="13" customFormat="1" ht="18" customHeight="1" x14ac:dyDescent="0.25">
      <c r="A5" s="19">
        <v>15000</v>
      </c>
      <c r="B5" s="20">
        <v>125</v>
      </c>
      <c r="C5" s="21">
        <v>25</v>
      </c>
      <c r="D5" s="22">
        <v>6320</v>
      </c>
      <c r="E5" s="22">
        <v>5600</v>
      </c>
      <c r="F5" s="20" t="s">
        <v>31</v>
      </c>
      <c r="G5" s="21" t="s">
        <v>31</v>
      </c>
      <c r="H5" s="22" t="s">
        <v>31</v>
      </c>
      <c r="I5" s="22" t="s">
        <v>31</v>
      </c>
      <c r="J5" s="48">
        <v>6450</v>
      </c>
      <c r="K5" s="49">
        <v>113000</v>
      </c>
      <c r="L5" s="50">
        <v>5630</v>
      </c>
      <c r="M5" s="24">
        <v>0.05</v>
      </c>
      <c r="N5" s="23">
        <v>872</v>
      </c>
    </row>
    <row r="6" spans="1:14" s="13" customFormat="1" ht="18" customHeight="1" x14ac:dyDescent="0.25">
      <c r="A6" s="19">
        <v>20000</v>
      </c>
      <c r="B6" s="20">
        <v>217</v>
      </c>
      <c r="C6" s="21">
        <v>161</v>
      </c>
      <c r="D6" s="22">
        <v>9000</v>
      </c>
      <c r="E6" s="22">
        <v>20000</v>
      </c>
      <c r="F6" s="20" t="s">
        <v>32</v>
      </c>
      <c r="G6" s="21" t="s">
        <v>32</v>
      </c>
      <c r="H6" s="22" t="s">
        <v>31</v>
      </c>
      <c r="I6" s="22" t="s">
        <v>31</v>
      </c>
      <c r="J6" s="48">
        <v>9220</v>
      </c>
      <c r="K6" s="49">
        <v>226000</v>
      </c>
      <c r="L6" s="50">
        <v>20200</v>
      </c>
      <c r="M6" s="24">
        <v>8.8999999999999996E-2</v>
      </c>
      <c r="N6" s="23">
        <v>2190</v>
      </c>
    </row>
    <row r="7" spans="1:14" s="13" customFormat="1" ht="18" customHeight="1" x14ac:dyDescent="0.25">
      <c r="A7" s="19">
        <v>30000</v>
      </c>
      <c r="B7" s="20">
        <v>338</v>
      </c>
      <c r="C7" s="21">
        <v>660</v>
      </c>
      <c r="D7" s="22">
        <v>7720</v>
      </c>
      <c r="E7" s="22">
        <v>36400</v>
      </c>
      <c r="F7" s="20">
        <v>89</v>
      </c>
      <c r="G7" s="21">
        <v>659</v>
      </c>
      <c r="H7" s="22" t="s">
        <v>31</v>
      </c>
      <c r="I7" s="22" t="s">
        <v>31</v>
      </c>
      <c r="J7" s="48">
        <v>8140</v>
      </c>
      <c r="K7" s="49">
        <v>312000</v>
      </c>
      <c r="L7" s="50">
        <v>37700</v>
      </c>
      <c r="M7" s="24">
        <v>0.121</v>
      </c>
      <c r="N7" s="23">
        <v>4630</v>
      </c>
    </row>
    <row r="8" spans="1:14" s="13" customFormat="1" ht="18" customHeight="1" x14ac:dyDescent="0.25">
      <c r="A8" s="19">
        <v>50000</v>
      </c>
      <c r="B8" s="20">
        <v>31</v>
      </c>
      <c r="C8" s="21">
        <v>77</v>
      </c>
      <c r="D8" s="22">
        <v>338</v>
      </c>
      <c r="E8" s="22">
        <v>2240</v>
      </c>
      <c r="F8" s="20">
        <v>3180</v>
      </c>
      <c r="G8" s="21">
        <v>41700</v>
      </c>
      <c r="H8" s="22" t="s">
        <v>31</v>
      </c>
      <c r="I8" s="22" t="s">
        <v>31</v>
      </c>
      <c r="J8" s="48">
        <v>3550</v>
      </c>
      <c r="K8" s="49">
        <v>233000</v>
      </c>
      <c r="L8" s="50">
        <v>44000</v>
      </c>
      <c r="M8" s="24">
        <v>0.189</v>
      </c>
      <c r="N8" s="23">
        <v>12400</v>
      </c>
    </row>
    <row r="9" spans="1:14" s="13" customFormat="1" ht="18" customHeight="1" x14ac:dyDescent="0.25">
      <c r="A9" s="19">
        <v>100000</v>
      </c>
      <c r="B9" s="20" t="s">
        <v>32</v>
      </c>
      <c r="C9" s="21" t="s">
        <v>32</v>
      </c>
      <c r="D9" s="22">
        <v>1</v>
      </c>
      <c r="E9" s="22">
        <v>6</v>
      </c>
      <c r="F9" s="20">
        <v>543</v>
      </c>
      <c r="G9" s="21">
        <v>18900</v>
      </c>
      <c r="H9" s="22">
        <v>2</v>
      </c>
      <c r="I9" s="22">
        <v>126</v>
      </c>
      <c r="J9" s="48">
        <v>547</v>
      </c>
      <c r="K9" s="49">
        <v>65300</v>
      </c>
      <c r="L9" s="50">
        <v>19000</v>
      </c>
      <c r="M9" s="24">
        <v>0.29099999999999998</v>
      </c>
      <c r="N9" s="23">
        <v>34800</v>
      </c>
    </row>
    <row r="10" spans="1:14" s="13" customFormat="1" ht="18" customHeight="1" x14ac:dyDescent="0.25">
      <c r="A10" s="19">
        <v>150000</v>
      </c>
      <c r="B10" s="20" t="s">
        <v>32</v>
      </c>
      <c r="C10" s="21" t="s">
        <v>32</v>
      </c>
      <c r="D10" s="22" t="s">
        <v>32</v>
      </c>
      <c r="E10" s="22" t="s">
        <v>32</v>
      </c>
      <c r="F10" s="20">
        <v>25</v>
      </c>
      <c r="G10" s="21">
        <v>1090</v>
      </c>
      <c r="H10" s="22">
        <v>159</v>
      </c>
      <c r="I10" s="22">
        <v>9560</v>
      </c>
      <c r="J10" s="48">
        <v>183</v>
      </c>
      <c r="K10" s="49">
        <v>31400</v>
      </c>
      <c r="L10" s="50">
        <v>10600</v>
      </c>
      <c r="M10" s="24">
        <v>0.33900000000000002</v>
      </c>
      <c r="N10" s="23">
        <v>58100</v>
      </c>
    </row>
    <row r="11" spans="1:14" s="13" customFormat="1" ht="18" customHeight="1" x14ac:dyDescent="0.25">
      <c r="A11" s="19">
        <v>200000</v>
      </c>
      <c r="B11" s="20" t="s">
        <v>32</v>
      </c>
      <c r="C11" s="21" t="s">
        <v>32</v>
      </c>
      <c r="D11" s="22" t="s">
        <v>32</v>
      </c>
      <c r="E11" s="22" t="s">
        <v>32</v>
      </c>
      <c r="F11" s="20">
        <v>1</v>
      </c>
      <c r="G11" s="21">
        <v>23</v>
      </c>
      <c r="H11" s="22">
        <v>204</v>
      </c>
      <c r="I11" s="22">
        <v>22500</v>
      </c>
      <c r="J11" s="48">
        <v>205</v>
      </c>
      <c r="K11" s="49">
        <v>59400</v>
      </c>
      <c r="L11" s="50">
        <v>22500</v>
      </c>
      <c r="M11" s="24">
        <v>0.379</v>
      </c>
      <c r="N11" s="23">
        <v>110000</v>
      </c>
    </row>
    <row r="12" spans="1:14" s="13" customFormat="1" ht="18" customHeight="1" x14ac:dyDescent="0.25">
      <c r="A12" s="19">
        <v>500000</v>
      </c>
      <c r="B12" s="20" t="s">
        <v>31</v>
      </c>
      <c r="C12" s="21" t="s">
        <v>31</v>
      </c>
      <c r="D12" s="22" t="s">
        <v>32</v>
      </c>
      <c r="E12" s="22" t="s">
        <v>32</v>
      </c>
      <c r="F12" s="20" t="s">
        <v>32</v>
      </c>
      <c r="G12" s="21" t="s">
        <v>32</v>
      </c>
      <c r="H12" s="22">
        <v>37</v>
      </c>
      <c r="I12" s="22">
        <v>10200</v>
      </c>
      <c r="J12" s="48">
        <v>37</v>
      </c>
      <c r="K12" s="49">
        <v>25400</v>
      </c>
      <c r="L12" s="50">
        <v>10200</v>
      </c>
      <c r="M12" s="24">
        <v>0.4</v>
      </c>
      <c r="N12" s="23">
        <v>272000</v>
      </c>
    </row>
    <row r="13" spans="1:14" s="13" customFormat="1" ht="18" customHeight="1" x14ac:dyDescent="0.25">
      <c r="A13" s="19">
        <v>1000000</v>
      </c>
      <c r="B13" s="20" t="s">
        <v>32</v>
      </c>
      <c r="C13" s="21" t="s">
        <v>32</v>
      </c>
      <c r="D13" s="22" t="s">
        <v>32</v>
      </c>
      <c r="E13" s="22" t="s">
        <v>32</v>
      </c>
      <c r="F13" s="20" t="s">
        <v>32</v>
      </c>
      <c r="G13" s="21" t="s">
        <v>32</v>
      </c>
      <c r="H13" s="22">
        <v>13</v>
      </c>
      <c r="I13" s="22">
        <v>6830</v>
      </c>
      <c r="J13" s="48">
        <v>13</v>
      </c>
      <c r="K13" s="49">
        <v>17200</v>
      </c>
      <c r="L13" s="50">
        <v>6830</v>
      </c>
      <c r="M13" s="24">
        <v>0.39700000000000002</v>
      </c>
      <c r="N13" s="23">
        <v>537000</v>
      </c>
    </row>
    <row r="14" spans="1:14" s="13" customFormat="1" ht="18" customHeight="1" x14ac:dyDescent="0.25">
      <c r="A14" s="19" t="s">
        <v>33</v>
      </c>
      <c r="B14" s="20" t="s">
        <v>32</v>
      </c>
      <c r="C14" s="21" t="s">
        <v>32</v>
      </c>
      <c r="D14" s="22" t="s">
        <v>32</v>
      </c>
      <c r="E14" s="22" t="s">
        <v>32</v>
      </c>
      <c r="F14" s="20" t="s">
        <v>32</v>
      </c>
      <c r="G14" s="21" t="s">
        <v>32</v>
      </c>
      <c r="H14" s="22">
        <v>6</v>
      </c>
      <c r="I14" s="22">
        <v>11700</v>
      </c>
      <c r="J14" s="48">
        <v>6</v>
      </c>
      <c r="K14" s="49">
        <v>30100</v>
      </c>
      <c r="L14" s="50">
        <v>11700</v>
      </c>
      <c r="M14" s="24">
        <v>0.38900000000000001</v>
      </c>
      <c r="N14" s="23">
        <v>1900000</v>
      </c>
    </row>
    <row r="15" spans="1:14" s="13" customFormat="1" ht="18" customHeight="1" x14ac:dyDescent="0.25">
      <c r="A15" s="25" t="s">
        <v>34</v>
      </c>
      <c r="B15" s="26">
        <v>728</v>
      </c>
      <c r="C15" s="27">
        <v>925</v>
      </c>
      <c r="D15" s="28">
        <v>26500</v>
      </c>
      <c r="E15" s="26">
        <v>64900</v>
      </c>
      <c r="F15" s="26">
        <v>3830</v>
      </c>
      <c r="G15" s="27">
        <v>62400</v>
      </c>
      <c r="H15" s="28">
        <v>421</v>
      </c>
      <c r="I15" s="26">
        <v>60900</v>
      </c>
      <c r="J15" s="51">
        <v>31500</v>
      </c>
      <c r="K15" s="52">
        <v>1160000</v>
      </c>
      <c r="L15" s="53">
        <v>189000</v>
      </c>
      <c r="M15" s="30">
        <v>0.16400000000000001</v>
      </c>
      <c r="N15" s="27">
        <v>6010</v>
      </c>
    </row>
    <row r="16" spans="1:14" s="13" customFormat="1" x14ac:dyDescent="0.25">
      <c r="A16" s="13" t="s">
        <v>14</v>
      </c>
    </row>
    <row r="17" spans="2:11" x14ac:dyDescent="0.2">
      <c r="J17" s="56">
        <f>SUM(J4:J14)</f>
        <v>31451</v>
      </c>
      <c r="K17" s="56">
        <f>SUM(K4:K14)</f>
        <v>1155400</v>
      </c>
    </row>
    <row r="19" spans="2:11" ht="15.75" x14ac:dyDescent="0.25">
      <c r="B19" s="31" t="s">
        <v>35</v>
      </c>
    </row>
  </sheetData>
  <hyperlinks>
    <hyperlink ref="B19" r:id="rId1" xr:uid="{00000000-0004-0000-0100-000000000000}"/>
  </hyperlinks>
  <pageMargins left="0.70000000000000007" right="0.70000000000000007" top="0.75" bottom="0.75" header="0.30000000000000004" footer="0.30000000000000004"/>
  <pageSetup paperSize="0" fitToWidth="0" fitToHeight="0" orientation="portrait" horizontalDpi="0" verticalDpi="0" copies="0"/>
  <headerFooter>
    <oddFooter>&amp;C&amp;1#&amp;10OFFICIAL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
  <sheetViews>
    <sheetView topLeftCell="D1" workbookViewId="0"/>
  </sheetViews>
  <sheetFormatPr defaultColWidth="8.7109375" defaultRowHeight="15" x14ac:dyDescent="0.2"/>
  <cols>
    <col min="1" max="14" width="20" style="2" customWidth="1"/>
    <col min="15" max="15" width="8.7109375" style="2" customWidth="1"/>
    <col min="16" max="16384" width="8.7109375" style="2"/>
  </cols>
  <sheetData>
    <row r="1" spans="1:14" s="13" customFormat="1" ht="18" customHeight="1" x14ac:dyDescent="0.25">
      <c r="A1" s="12" t="s">
        <v>36</v>
      </c>
    </row>
    <row r="2" spans="1:14" s="13" customFormat="1" ht="18" customHeight="1" x14ac:dyDescent="0.25">
      <c r="A2" s="13" t="s">
        <v>16</v>
      </c>
    </row>
    <row r="3" spans="1:14" s="13" customFormat="1" ht="63" customHeight="1" x14ac:dyDescent="0.25">
      <c r="A3" s="14" t="s">
        <v>17</v>
      </c>
      <c r="B3" s="15" t="s">
        <v>18</v>
      </c>
      <c r="C3" s="16" t="s">
        <v>19</v>
      </c>
      <c r="D3" s="17" t="s">
        <v>20</v>
      </c>
      <c r="E3" s="17" t="s">
        <v>21</v>
      </c>
      <c r="F3" s="15" t="s">
        <v>22</v>
      </c>
      <c r="G3" s="16" t="s">
        <v>23</v>
      </c>
      <c r="H3" s="17" t="s">
        <v>24</v>
      </c>
      <c r="I3" s="17" t="s">
        <v>25</v>
      </c>
      <c r="J3" s="18" t="s">
        <v>26</v>
      </c>
      <c r="K3" s="16" t="s">
        <v>27</v>
      </c>
      <c r="L3" s="16" t="s">
        <v>28</v>
      </c>
      <c r="M3" s="18" t="s">
        <v>29</v>
      </c>
      <c r="N3" s="32" t="s">
        <v>30</v>
      </c>
    </row>
    <row r="4" spans="1:14" s="13" customFormat="1" ht="18" customHeight="1" x14ac:dyDescent="0.25">
      <c r="A4" s="19">
        <v>12500</v>
      </c>
      <c r="B4" s="20">
        <v>12</v>
      </c>
      <c r="C4" s="21">
        <v>0</v>
      </c>
      <c r="D4" s="22">
        <v>3260</v>
      </c>
      <c r="E4" s="22">
        <v>707</v>
      </c>
      <c r="F4" s="20" t="s">
        <v>31</v>
      </c>
      <c r="G4" s="21" t="s">
        <v>31</v>
      </c>
      <c r="H4" s="22" t="s">
        <v>31</v>
      </c>
      <c r="I4" s="22" t="s">
        <v>31</v>
      </c>
      <c r="J4" s="23">
        <v>3270</v>
      </c>
      <c r="K4" s="21">
        <v>44800</v>
      </c>
      <c r="L4" s="22">
        <v>708</v>
      </c>
      <c r="M4" s="33">
        <v>1.6E-2</v>
      </c>
      <c r="N4" s="34">
        <v>216</v>
      </c>
    </row>
    <row r="5" spans="1:14" s="13" customFormat="1" ht="18" customHeight="1" x14ac:dyDescent="0.25">
      <c r="A5" s="19">
        <v>15000</v>
      </c>
      <c r="B5" s="20">
        <v>125</v>
      </c>
      <c r="C5" s="21">
        <v>26</v>
      </c>
      <c r="D5" s="22">
        <v>6500</v>
      </c>
      <c r="E5" s="22">
        <v>5740</v>
      </c>
      <c r="F5" s="20" t="s">
        <v>31</v>
      </c>
      <c r="G5" s="21" t="s">
        <v>31</v>
      </c>
      <c r="H5" s="22" t="s">
        <v>31</v>
      </c>
      <c r="I5" s="22" t="s">
        <v>31</v>
      </c>
      <c r="J5" s="23">
        <v>6630</v>
      </c>
      <c r="K5" s="21">
        <v>116000</v>
      </c>
      <c r="L5" s="22">
        <v>5770</v>
      </c>
      <c r="M5" s="33">
        <v>0.05</v>
      </c>
      <c r="N5" s="23">
        <v>870</v>
      </c>
    </row>
    <row r="6" spans="1:14" s="13" customFormat="1" ht="18" customHeight="1" x14ac:dyDescent="0.25">
      <c r="A6" s="19">
        <v>20000</v>
      </c>
      <c r="B6" s="20">
        <v>203</v>
      </c>
      <c r="C6" s="21">
        <v>150</v>
      </c>
      <c r="D6" s="22">
        <v>9170</v>
      </c>
      <c r="E6" s="22">
        <v>20300</v>
      </c>
      <c r="F6" s="20" t="s">
        <v>31</v>
      </c>
      <c r="G6" s="21" t="s">
        <v>31</v>
      </c>
      <c r="H6" s="22" t="s">
        <v>31</v>
      </c>
      <c r="I6" s="22" t="s">
        <v>31</v>
      </c>
      <c r="J6" s="23">
        <v>9370</v>
      </c>
      <c r="K6" s="21">
        <v>230000</v>
      </c>
      <c r="L6" s="22">
        <v>20500</v>
      </c>
      <c r="M6" s="33">
        <v>8.8999999999999996E-2</v>
      </c>
      <c r="N6" s="23">
        <v>2190</v>
      </c>
    </row>
    <row r="7" spans="1:14" s="13" customFormat="1" ht="18" customHeight="1" x14ac:dyDescent="0.25">
      <c r="A7" s="19">
        <v>30000</v>
      </c>
      <c r="B7" s="20">
        <v>330</v>
      </c>
      <c r="C7" s="21">
        <v>631</v>
      </c>
      <c r="D7" s="22">
        <v>7720</v>
      </c>
      <c r="E7" s="22">
        <v>36700</v>
      </c>
      <c r="F7" s="20">
        <v>100</v>
      </c>
      <c r="G7" s="21">
        <v>735</v>
      </c>
      <c r="H7" s="22" t="s">
        <v>31</v>
      </c>
      <c r="I7" s="22" t="s">
        <v>31</v>
      </c>
      <c r="J7" s="23">
        <v>8150</v>
      </c>
      <c r="K7" s="21">
        <v>315000</v>
      </c>
      <c r="L7" s="22">
        <v>38100</v>
      </c>
      <c r="M7" s="33">
        <v>0.121</v>
      </c>
      <c r="N7" s="23">
        <v>4680</v>
      </c>
    </row>
    <row r="8" spans="1:14" s="13" customFormat="1" ht="18" customHeight="1" x14ac:dyDescent="0.25">
      <c r="A8" s="19">
        <v>50000</v>
      </c>
      <c r="B8" s="20">
        <v>9</v>
      </c>
      <c r="C8" s="21">
        <v>18</v>
      </c>
      <c r="D8" s="22">
        <v>321</v>
      </c>
      <c r="E8" s="22">
        <v>2160</v>
      </c>
      <c r="F8" s="20">
        <v>3400</v>
      </c>
      <c r="G8" s="21">
        <v>45000</v>
      </c>
      <c r="H8" s="22" t="s">
        <v>31</v>
      </c>
      <c r="I8" s="22" t="s">
        <v>31</v>
      </c>
      <c r="J8" s="23">
        <v>3730</v>
      </c>
      <c r="K8" s="21">
        <v>247000</v>
      </c>
      <c r="L8" s="22">
        <v>47200</v>
      </c>
      <c r="M8" s="33">
        <v>0.191</v>
      </c>
      <c r="N8" s="23">
        <v>12700</v>
      </c>
    </row>
    <row r="9" spans="1:14" s="13" customFormat="1" ht="18" customHeight="1" x14ac:dyDescent="0.25">
      <c r="A9" s="19">
        <v>100000</v>
      </c>
      <c r="B9" s="20" t="s">
        <v>32</v>
      </c>
      <c r="C9" s="21" t="s">
        <v>32</v>
      </c>
      <c r="D9" s="22" t="s">
        <v>32</v>
      </c>
      <c r="E9" s="22" t="s">
        <v>32</v>
      </c>
      <c r="F9" s="20">
        <v>607</v>
      </c>
      <c r="G9" s="21">
        <v>21300</v>
      </c>
      <c r="H9" s="22" t="s">
        <v>31</v>
      </c>
      <c r="I9" s="22" t="s">
        <v>31</v>
      </c>
      <c r="J9" s="23">
        <v>607</v>
      </c>
      <c r="K9" s="21">
        <v>72500</v>
      </c>
      <c r="L9" s="22">
        <v>21300</v>
      </c>
      <c r="M9" s="33">
        <v>0.29299999999999998</v>
      </c>
      <c r="N9" s="23">
        <v>35000</v>
      </c>
    </row>
    <row r="10" spans="1:14" s="13" customFormat="1" ht="18" customHeight="1" x14ac:dyDescent="0.25">
      <c r="A10" s="19">
        <v>150000</v>
      </c>
      <c r="B10" s="20" t="s">
        <v>32</v>
      </c>
      <c r="C10" s="21" t="s">
        <v>32</v>
      </c>
      <c r="D10" s="22" t="s">
        <v>32</v>
      </c>
      <c r="E10" s="22" t="s">
        <v>32</v>
      </c>
      <c r="F10" s="20">
        <v>29</v>
      </c>
      <c r="G10" s="21">
        <v>1340</v>
      </c>
      <c r="H10" s="22">
        <v>171</v>
      </c>
      <c r="I10" s="22">
        <v>10200</v>
      </c>
      <c r="J10" s="23">
        <v>200</v>
      </c>
      <c r="K10" s="21">
        <v>34200</v>
      </c>
      <c r="L10" s="22">
        <v>11600</v>
      </c>
      <c r="M10" s="33">
        <v>0.33800000000000002</v>
      </c>
      <c r="N10" s="23">
        <v>57900</v>
      </c>
    </row>
    <row r="11" spans="1:14" s="13" customFormat="1" ht="18" customHeight="1" x14ac:dyDescent="0.25">
      <c r="A11" s="19">
        <v>200000</v>
      </c>
      <c r="B11" s="20" t="s">
        <v>32</v>
      </c>
      <c r="C11" s="21" t="s">
        <v>32</v>
      </c>
      <c r="D11" s="22" t="s">
        <v>32</v>
      </c>
      <c r="E11" s="22" t="s">
        <v>32</v>
      </c>
      <c r="F11" s="20" t="s">
        <v>32</v>
      </c>
      <c r="G11" s="22" t="s">
        <v>32</v>
      </c>
      <c r="H11" s="20">
        <v>226</v>
      </c>
      <c r="I11" s="22">
        <v>24800</v>
      </c>
      <c r="J11" s="23">
        <v>227</v>
      </c>
      <c r="K11" s="21">
        <v>65600</v>
      </c>
      <c r="L11" s="22">
        <v>24800</v>
      </c>
      <c r="M11" s="33">
        <v>0.377</v>
      </c>
      <c r="N11" s="23">
        <v>109000</v>
      </c>
    </row>
    <row r="12" spans="1:14" s="13" customFormat="1" ht="18" customHeight="1" x14ac:dyDescent="0.25">
      <c r="A12" s="19">
        <v>500000</v>
      </c>
      <c r="B12" s="20" t="s">
        <v>31</v>
      </c>
      <c r="C12" s="21" t="s">
        <v>31</v>
      </c>
      <c r="D12" s="22" t="s">
        <v>32</v>
      </c>
      <c r="E12" s="22" t="s">
        <v>32</v>
      </c>
      <c r="F12" s="20" t="s">
        <v>32</v>
      </c>
      <c r="G12" s="21" t="s">
        <v>32</v>
      </c>
      <c r="H12" s="22">
        <v>40</v>
      </c>
      <c r="I12" s="22">
        <v>10900</v>
      </c>
      <c r="J12" s="23">
        <v>40</v>
      </c>
      <c r="K12" s="21">
        <v>27000</v>
      </c>
      <c r="L12" s="22">
        <v>10900</v>
      </c>
      <c r="M12" s="33">
        <v>0.40300000000000002</v>
      </c>
      <c r="N12" s="23">
        <v>273000</v>
      </c>
    </row>
    <row r="13" spans="1:14" s="13" customFormat="1" ht="18" customHeight="1" x14ac:dyDescent="0.25">
      <c r="A13" s="19">
        <v>1000000</v>
      </c>
      <c r="B13" s="20" t="s">
        <v>32</v>
      </c>
      <c r="C13" s="21" t="s">
        <v>32</v>
      </c>
      <c r="D13" s="22" t="s">
        <v>31</v>
      </c>
      <c r="E13" s="22" t="s">
        <v>31</v>
      </c>
      <c r="F13" s="20" t="s">
        <v>32</v>
      </c>
      <c r="G13" s="21" t="s">
        <v>32</v>
      </c>
      <c r="H13" s="22">
        <v>14</v>
      </c>
      <c r="I13" s="22">
        <v>7520</v>
      </c>
      <c r="J13" s="23">
        <v>14</v>
      </c>
      <c r="K13" s="21">
        <v>18700</v>
      </c>
      <c r="L13" s="22">
        <v>7520</v>
      </c>
      <c r="M13" s="33">
        <v>0.40300000000000002</v>
      </c>
      <c r="N13" s="23">
        <v>544000</v>
      </c>
    </row>
    <row r="14" spans="1:14" s="13" customFormat="1" ht="18" customHeight="1" x14ac:dyDescent="0.25">
      <c r="A14" s="19" t="s">
        <v>33</v>
      </c>
      <c r="B14" s="20" t="s">
        <v>31</v>
      </c>
      <c r="C14" s="21" t="s">
        <v>31</v>
      </c>
      <c r="D14" s="22" t="s">
        <v>31</v>
      </c>
      <c r="E14" s="22" t="s">
        <v>31</v>
      </c>
      <c r="F14" s="20" t="s">
        <v>32</v>
      </c>
      <c r="G14" s="21" t="s">
        <v>32</v>
      </c>
      <c r="H14" s="22">
        <v>7</v>
      </c>
      <c r="I14" s="22">
        <v>12900</v>
      </c>
      <c r="J14" s="23">
        <v>7</v>
      </c>
      <c r="K14" s="21">
        <v>32700</v>
      </c>
      <c r="L14" s="22">
        <v>12900</v>
      </c>
      <c r="M14" s="33">
        <v>0.39400000000000002</v>
      </c>
      <c r="N14" s="35">
        <v>1930000</v>
      </c>
    </row>
    <row r="15" spans="1:14" s="13" customFormat="1" ht="18" customHeight="1" x14ac:dyDescent="0.25">
      <c r="A15" s="25" t="s">
        <v>34</v>
      </c>
      <c r="B15" s="26">
        <v>678</v>
      </c>
      <c r="C15" s="27">
        <v>826</v>
      </c>
      <c r="D15" s="28">
        <v>27000</v>
      </c>
      <c r="E15" s="26">
        <v>65700</v>
      </c>
      <c r="F15" s="26">
        <v>4140</v>
      </c>
      <c r="G15" s="27">
        <v>68400</v>
      </c>
      <c r="H15" s="28">
        <v>457</v>
      </c>
      <c r="I15" s="26">
        <v>66300</v>
      </c>
      <c r="J15" s="27">
        <v>32200</v>
      </c>
      <c r="K15" s="29">
        <v>1200000</v>
      </c>
      <c r="L15" s="29">
        <v>201000</v>
      </c>
      <c r="M15" s="30">
        <v>0.16700000000000001</v>
      </c>
      <c r="N15" s="35">
        <v>6240</v>
      </c>
    </row>
    <row r="16" spans="1:14" s="13" customFormat="1" x14ac:dyDescent="0.25">
      <c r="A16" s="13" t="s">
        <v>14</v>
      </c>
    </row>
  </sheetData>
  <pageMargins left="0.70000000000000007" right="0.70000000000000007" top="0.75" bottom="0.75" header="0.30000000000000004" footer="0.30000000000000004"/>
  <pageSetup paperSize="0" fitToWidth="0" fitToHeight="0" orientation="portrait" horizontalDpi="0" verticalDpi="0" copies="0"/>
  <headerFooter>
    <oddFooter>&amp;C&amp;1#&amp;10OFFICIAL</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
  <sheetViews>
    <sheetView topLeftCell="G1" workbookViewId="0">
      <selection activeCell="K4" sqref="K4:L15"/>
    </sheetView>
  </sheetViews>
  <sheetFormatPr defaultColWidth="8.7109375" defaultRowHeight="15" x14ac:dyDescent="0.2"/>
  <cols>
    <col min="1" max="14" width="20" style="2" customWidth="1"/>
    <col min="15" max="15" width="8.7109375" style="2" customWidth="1"/>
    <col min="16" max="16384" width="8.7109375" style="2"/>
  </cols>
  <sheetData>
    <row r="1" spans="1:16" s="13" customFormat="1" ht="18" customHeight="1" x14ac:dyDescent="0.25">
      <c r="A1" s="12" t="s">
        <v>37</v>
      </c>
    </row>
    <row r="2" spans="1:16" s="13" customFormat="1" ht="18" customHeight="1" x14ac:dyDescent="0.25">
      <c r="A2" s="13" t="s">
        <v>16</v>
      </c>
    </row>
    <row r="3" spans="1:16" s="13" customFormat="1" ht="63" customHeight="1" x14ac:dyDescent="0.25">
      <c r="A3" s="14" t="s">
        <v>17</v>
      </c>
      <c r="B3" s="15" t="s">
        <v>18</v>
      </c>
      <c r="C3" s="16" t="s">
        <v>19</v>
      </c>
      <c r="D3" s="17" t="s">
        <v>20</v>
      </c>
      <c r="E3" s="17" t="s">
        <v>21</v>
      </c>
      <c r="F3" s="15" t="s">
        <v>22</v>
      </c>
      <c r="G3" s="16" t="s">
        <v>23</v>
      </c>
      <c r="H3" s="17" t="s">
        <v>24</v>
      </c>
      <c r="I3" s="17" t="s">
        <v>25</v>
      </c>
      <c r="J3" s="18" t="s">
        <v>26</v>
      </c>
      <c r="K3" s="16" t="s">
        <v>27</v>
      </c>
      <c r="L3" s="16" t="s">
        <v>28</v>
      </c>
      <c r="M3" s="15" t="s">
        <v>29</v>
      </c>
      <c r="N3" s="18" t="s">
        <v>30</v>
      </c>
    </row>
    <row r="4" spans="1:16" s="13" customFormat="1" ht="18" customHeight="1" x14ac:dyDescent="0.25">
      <c r="A4" s="19">
        <v>12570</v>
      </c>
      <c r="B4" s="20">
        <v>12</v>
      </c>
      <c r="C4" s="21">
        <v>0</v>
      </c>
      <c r="D4" s="22">
        <v>3100</v>
      </c>
      <c r="E4" s="22">
        <v>665</v>
      </c>
      <c r="F4" s="20" t="s">
        <v>31</v>
      </c>
      <c r="G4" s="21" t="s">
        <v>31</v>
      </c>
      <c r="H4" s="22" t="s">
        <v>31</v>
      </c>
      <c r="I4" s="22" t="s">
        <v>31</v>
      </c>
      <c r="J4" s="49">
        <v>3120</v>
      </c>
      <c r="K4" s="75">
        <v>42800</v>
      </c>
      <c r="L4" s="50">
        <v>665</v>
      </c>
      <c r="M4" s="33">
        <v>1.6E-2</v>
      </c>
      <c r="N4" s="23">
        <v>213</v>
      </c>
      <c r="P4" s="13">
        <f>+Table310[[#This Row],[Total Income Tax liability]]/Table310[[#This Row],[Total income]]</f>
        <v>1.5537383177570094E-2</v>
      </c>
    </row>
    <row r="5" spans="1:16" s="13" customFormat="1" ht="18" customHeight="1" x14ac:dyDescent="0.25">
      <c r="A5" s="19">
        <v>15000</v>
      </c>
      <c r="B5" s="20">
        <v>127</v>
      </c>
      <c r="C5" s="21">
        <v>26</v>
      </c>
      <c r="D5" s="22">
        <v>6600</v>
      </c>
      <c r="E5" s="22">
        <v>5740</v>
      </c>
      <c r="F5" s="20" t="s">
        <v>31</v>
      </c>
      <c r="G5" s="21" t="s">
        <v>31</v>
      </c>
      <c r="H5" s="22" t="s">
        <v>31</v>
      </c>
      <c r="I5" s="22" t="s">
        <v>31</v>
      </c>
      <c r="J5" s="49">
        <v>6720</v>
      </c>
      <c r="K5" s="75">
        <v>117000</v>
      </c>
      <c r="L5" s="50">
        <v>5770</v>
      </c>
      <c r="M5" s="33">
        <v>4.9000000000000002E-2</v>
      </c>
      <c r="N5" s="23">
        <v>858</v>
      </c>
      <c r="P5" s="13">
        <f>+Table310[[#This Row],[Total Income Tax liability]]/Table310[[#This Row],[Total income]]</f>
        <v>4.9316239316239317E-2</v>
      </c>
    </row>
    <row r="6" spans="1:16" s="13" customFormat="1" ht="18" customHeight="1" x14ac:dyDescent="0.25">
      <c r="A6" s="19">
        <v>20000</v>
      </c>
      <c r="B6" s="20">
        <v>218</v>
      </c>
      <c r="C6" s="21">
        <v>161</v>
      </c>
      <c r="D6" s="22">
        <v>9260</v>
      </c>
      <c r="E6" s="22">
        <v>20400</v>
      </c>
      <c r="F6" s="20" t="s">
        <v>31</v>
      </c>
      <c r="G6" s="21" t="s">
        <v>31</v>
      </c>
      <c r="H6" s="22" t="s">
        <v>31</v>
      </c>
      <c r="I6" s="22" t="s">
        <v>31</v>
      </c>
      <c r="J6" s="49">
        <v>9480</v>
      </c>
      <c r="K6" s="75">
        <v>233000</v>
      </c>
      <c r="L6" s="50">
        <v>20600</v>
      </c>
      <c r="M6" s="33">
        <v>8.8999999999999996E-2</v>
      </c>
      <c r="N6" s="23">
        <v>2170</v>
      </c>
    </row>
    <row r="7" spans="1:16" s="13" customFormat="1" ht="18" customHeight="1" x14ac:dyDescent="0.25">
      <c r="A7" s="19">
        <v>30000</v>
      </c>
      <c r="B7" s="20">
        <v>362</v>
      </c>
      <c r="C7" s="21">
        <v>716</v>
      </c>
      <c r="D7" s="22">
        <v>7230</v>
      </c>
      <c r="E7" s="22">
        <v>34900</v>
      </c>
      <c r="F7" s="20">
        <v>106</v>
      </c>
      <c r="G7" s="21">
        <v>783</v>
      </c>
      <c r="H7" s="22" t="s">
        <v>31</v>
      </c>
      <c r="I7" s="22" t="s">
        <v>31</v>
      </c>
      <c r="J7" s="49">
        <v>7700</v>
      </c>
      <c r="K7" s="75">
        <v>300000</v>
      </c>
      <c r="L7" s="50">
        <v>36400</v>
      </c>
      <c r="M7" s="33">
        <v>0.121</v>
      </c>
      <c r="N7" s="23">
        <v>4730</v>
      </c>
    </row>
    <row r="8" spans="1:16" s="13" customFormat="1" ht="18" customHeight="1" x14ac:dyDescent="0.25">
      <c r="A8" s="19">
        <v>50000</v>
      </c>
      <c r="B8" s="20">
        <v>16</v>
      </c>
      <c r="C8" s="21">
        <v>37</v>
      </c>
      <c r="D8" s="22">
        <v>439</v>
      </c>
      <c r="E8" s="22">
        <v>2980</v>
      </c>
      <c r="F8" s="20">
        <v>3830</v>
      </c>
      <c r="G8" s="21">
        <v>51000</v>
      </c>
      <c r="H8" s="22" t="s">
        <v>31</v>
      </c>
      <c r="I8" s="22" t="s">
        <v>31</v>
      </c>
      <c r="J8" s="49">
        <v>4280</v>
      </c>
      <c r="K8" s="75">
        <v>284000</v>
      </c>
      <c r="L8" s="50">
        <v>54000</v>
      </c>
      <c r="M8" s="33">
        <v>0.191</v>
      </c>
      <c r="N8" s="23">
        <v>12600</v>
      </c>
    </row>
    <row r="9" spans="1:16" s="13" customFormat="1" ht="18" customHeight="1" x14ac:dyDescent="0.25">
      <c r="A9" s="19">
        <v>100000</v>
      </c>
      <c r="B9" s="20" t="s">
        <v>32</v>
      </c>
      <c r="C9" s="21" t="s">
        <v>32</v>
      </c>
      <c r="D9" s="22" t="s">
        <v>32</v>
      </c>
      <c r="E9" s="22" t="s">
        <v>32</v>
      </c>
      <c r="F9" s="20">
        <v>787</v>
      </c>
      <c r="G9" s="21">
        <v>27800</v>
      </c>
      <c r="H9" s="22" t="s">
        <v>31</v>
      </c>
      <c r="I9" s="22" t="s">
        <v>31</v>
      </c>
      <c r="J9" s="49">
        <v>788</v>
      </c>
      <c r="K9" s="75">
        <v>94100</v>
      </c>
      <c r="L9" s="50">
        <v>27800</v>
      </c>
      <c r="M9" s="33">
        <v>0.29599999999999999</v>
      </c>
      <c r="N9" s="23">
        <v>35300</v>
      </c>
    </row>
    <row r="10" spans="1:16" s="13" customFormat="1" ht="18" customHeight="1" x14ac:dyDescent="0.25">
      <c r="A10" s="19">
        <v>150000</v>
      </c>
      <c r="B10" s="20" t="s">
        <v>32</v>
      </c>
      <c r="C10" s="21" t="s">
        <v>32</v>
      </c>
      <c r="D10" s="22" t="s">
        <v>32</v>
      </c>
      <c r="E10" s="22" t="s">
        <v>32</v>
      </c>
      <c r="F10" s="20">
        <v>40</v>
      </c>
      <c r="G10" s="21">
        <v>1840</v>
      </c>
      <c r="H10" s="22">
        <v>211</v>
      </c>
      <c r="I10" s="22">
        <v>12700</v>
      </c>
      <c r="J10" s="49">
        <v>251</v>
      </c>
      <c r="K10" s="75">
        <v>43000</v>
      </c>
      <c r="L10" s="50">
        <v>14500</v>
      </c>
      <c r="M10" s="33">
        <v>0.33800000000000002</v>
      </c>
      <c r="N10" s="23">
        <v>57900</v>
      </c>
    </row>
    <row r="11" spans="1:16" s="13" customFormat="1" ht="18" customHeight="1" x14ac:dyDescent="0.25">
      <c r="A11" s="19">
        <v>200000</v>
      </c>
      <c r="B11" s="20" t="s">
        <v>32</v>
      </c>
      <c r="C11" s="21" t="s">
        <v>32</v>
      </c>
      <c r="D11" s="22" t="s">
        <v>32</v>
      </c>
      <c r="E11" s="22" t="s">
        <v>32</v>
      </c>
      <c r="F11" s="20">
        <v>0</v>
      </c>
      <c r="G11" s="21">
        <v>11</v>
      </c>
      <c r="H11" s="22">
        <v>279</v>
      </c>
      <c r="I11" s="22">
        <v>30500</v>
      </c>
      <c r="J11" s="49">
        <v>280</v>
      </c>
      <c r="K11" s="75">
        <v>80700</v>
      </c>
      <c r="L11" s="50">
        <v>30500</v>
      </c>
      <c r="M11" s="33">
        <v>0.378</v>
      </c>
      <c r="N11" s="23">
        <v>109000</v>
      </c>
    </row>
    <row r="12" spans="1:16" s="13" customFormat="1" ht="18" customHeight="1" x14ac:dyDescent="0.25">
      <c r="A12" s="19">
        <v>500000</v>
      </c>
      <c r="B12" s="20" t="s">
        <v>31</v>
      </c>
      <c r="C12" s="21" t="s">
        <v>31</v>
      </c>
      <c r="D12" s="22" t="s">
        <v>31</v>
      </c>
      <c r="E12" s="22" t="s">
        <v>31</v>
      </c>
      <c r="F12" s="20" t="s">
        <v>32</v>
      </c>
      <c r="G12" s="21" t="s">
        <v>32</v>
      </c>
      <c r="H12" s="22">
        <v>49</v>
      </c>
      <c r="I12" s="22">
        <v>13400</v>
      </c>
      <c r="J12" s="49">
        <v>49</v>
      </c>
      <c r="K12" s="75">
        <v>33000</v>
      </c>
      <c r="L12" s="50">
        <v>13400</v>
      </c>
      <c r="M12" s="33">
        <v>0.40600000000000003</v>
      </c>
      <c r="N12" s="23">
        <v>273000</v>
      </c>
    </row>
    <row r="13" spans="1:16" s="13" customFormat="1" ht="18" customHeight="1" x14ac:dyDescent="0.25">
      <c r="A13" s="19">
        <v>1000000</v>
      </c>
      <c r="B13" s="20" t="s">
        <v>32</v>
      </c>
      <c r="C13" s="21" t="s">
        <v>32</v>
      </c>
      <c r="D13" s="22" t="s">
        <v>31</v>
      </c>
      <c r="E13" s="22" t="s">
        <v>31</v>
      </c>
      <c r="F13" s="20" t="s">
        <v>32</v>
      </c>
      <c r="G13" s="21" t="s">
        <v>32</v>
      </c>
      <c r="H13" s="22">
        <v>16</v>
      </c>
      <c r="I13" s="22">
        <v>8910</v>
      </c>
      <c r="J13" s="49">
        <v>16</v>
      </c>
      <c r="K13" s="75">
        <v>22000</v>
      </c>
      <c r="L13" s="50">
        <v>8910</v>
      </c>
      <c r="M13" s="33">
        <v>0.40600000000000003</v>
      </c>
      <c r="N13" s="23">
        <v>548000</v>
      </c>
    </row>
    <row r="14" spans="1:16" s="13" customFormat="1" ht="18" customHeight="1" x14ac:dyDescent="0.25">
      <c r="A14" s="19" t="s">
        <v>33</v>
      </c>
      <c r="B14" s="20" t="s">
        <v>31</v>
      </c>
      <c r="C14" s="21" t="s">
        <v>31</v>
      </c>
      <c r="D14" s="22" t="s">
        <v>31</v>
      </c>
      <c r="E14" s="22" t="s">
        <v>31</v>
      </c>
      <c r="F14" s="20" t="s">
        <v>32</v>
      </c>
      <c r="G14" s="21" t="s">
        <v>32</v>
      </c>
      <c r="H14" s="22">
        <v>8</v>
      </c>
      <c r="I14" s="22">
        <v>15300</v>
      </c>
      <c r="J14" s="49">
        <v>8</v>
      </c>
      <c r="K14" s="75">
        <v>38300</v>
      </c>
      <c r="L14" s="50">
        <v>15300</v>
      </c>
      <c r="M14" s="33">
        <v>0.39800000000000002</v>
      </c>
      <c r="N14" s="23">
        <v>1950000</v>
      </c>
    </row>
    <row r="15" spans="1:16" s="13" customFormat="1" ht="18" customHeight="1" x14ac:dyDescent="0.25">
      <c r="A15" s="25" t="s">
        <v>34</v>
      </c>
      <c r="B15" s="26">
        <v>734</v>
      </c>
      <c r="C15" s="27">
        <v>940</v>
      </c>
      <c r="D15" s="28">
        <v>26600</v>
      </c>
      <c r="E15" s="26">
        <v>64700</v>
      </c>
      <c r="F15" s="26">
        <v>4760</v>
      </c>
      <c r="G15" s="27">
        <v>81500</v>
      </c>
      <c r="H15" s="28">
        <v>563</v>
      </c>
      <c r="I15" s="26">
        <v>80700</v>
      </c>
      <c r="J15" s="52">
        <v>32700</v>
      </c>
      <c r="K15" s="53">
        <v>1290000</v>
      </c>
      <c r="L15" s="53">
        <v>228000</v>
      </c>
      <c r="M15" s="36">
        <v>0.17699999999999999</v>
      </c>
      <c r="N15" s="27">
        <v>6970</v>
      </c>
    </row>
    <row r="16" spans="1:16" s="13" customFormat="1" x14ac:dyDescent="0.25">
      <c r="A16" s="13" t="s">
        <v>14</v>
      </c>
    </row>
  </sheetData>
  <pageMargins left="0.70000000000000007" right="0.70000000000000007" top="0.75" bottom="0.75" header="0.30000000000000004" footer="0.30000000000000004"/>
  <pageSetup paperSize="0" fitToWidth="0" fitToHeight="0" orientation="portrait" horizontalDpi="0" verticalDpi="0" copies="0"/>
  <headerFooter>
    <oddFooter>&amp;C&amp;1#&amp;10OFFICIAL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topLeftCell="F1" workbookViewId="0"/>
  </sheetViews>
  <sheetFormatPr defaultColWidth="8.7109375" defaultRowHeight="15" x14ac:dyDescent="0.2"/>
  <cols>
    <col min="1" max="14" width="20" style="2" customWidth="1"/>
    <col min="15" max="15" width="8.7109375" style="2" customWidth="1"/>
    <col min="16" max="16384" width="8.7109375" style="2"/>
  </cols>
  <sheetData>
    <row r="1" spans="1:14" s="13" customFormat="1" ht="18" customHeight="1" x14ac:dyDescent="0.25">
      <c r="A1" s="12" t="s">
        <v>38</v>
      </c>
    </row>
    <row r="2" spans="1:14" s="13" customFormat="1" ht="18" customHeight="1" x14ac:dyDescent="0.25">
      <c r="A2" s="13" t="s">
        <v>16</v>
      </c>
    </row>
    <row r="3" spans="1:14" s="13" customFormat="1" ht="63" customHeight="1" x14ac:dyDescent="0.25">
      <c r="A3" s="14" t="s">
        <v>17</v>
      </c>
      <c r="B3" s="15" t="s">
        <v>18</v>
      </c>
      <c r="C3" s="16" t="s">
        <v>19</v>
      </c>
      <c r="D3" s="17" t="s">
        <v>20</v>
      </c>
      <c r="E3" s="17" t="s">
        <v>21</v>
      </c>
      <c r="F3" s="15" t="s">
        <v>22</v>
      </c>
      <c r="G3" s="16" t="s">
        <v>23</v>
      </c>
      <c r="H3" s="17" t="s">
        <v>24</v>
      </c>
      <c r="I3" s="17" t="s">
        <v>25</v>
      </c>
      <c r="J3" s="18" t="s">
        <v>26</v>
      </c>
      <c r="K3" s="16" t="s">
        <v>27</v>
      </c>
      <c r="L3" s="16" t="s">
        <v>28</v>
      </c>
      <c r="M3" s="18" t="s">
        <v>29</v>
      </c>
      <c r="N3" s="32" t="s">
        <v>30</v>
      </c>
    </row>
    <row r="4" spans="1:14" s="13" customFormat="1" ht="18" customHeight="1" x14ac:dyDescent="0.25">
      <c r="A4" s="19">
        <v>12570</v>
      </c>
      <c r="B4" s="20">
        <v>15</v>
      </c>
      <c r="C4" s="21">
        <v>1</v>
      </c>
      <c r="D4" s="22">
        <v>3020</v>
      </c>
      <c r="E4" s="22">
        <v>652</v>
      </c>
      <c r="F4" s="20" t="s">
        <v>31</v>
      </c>
      <c r="G4" s="21" t="s">
        <v>31</v>
      </c>
      <c r="H4" s="22" t="s">
        <v>31</v>
      </c>
      <c r="I4" s="22" t="s">
        <v>31</v>
      </c>
      <c r="J4" s="23">
        <v>3040</v>
      </c>
      <c r="K4" s="21">
        <v>41700</v>
      </c>
      <c r="L4" s="22">
        <v>652</v>
      </c>
      <c r="M4" s="33">
        <v>1.6E-2</v>
      </c>
      <c r="N4" s="34">
        <v>215</v>
      </c>
    </row>
    <row r="5" spans="1:14" s="13" customFormat="1" ht="18" customHeight="1" x14ac:dyDescent="0.25">
      <c r="A5" s="19">
        <v>15000</v>
      </c>
      <c r="B5" s="20">
        <v>123</v>
      </c>
      <c r="C5" s="21">
        <v>26</v>
      </c>
      <c r="D5" s="22">
        <v>6340</v>
      </c>
      <c r="E5" s="22">
        <v>5490</v>
      </c>
      <c r="F5" s="20" t="s">
        <v>31</v>
      </c>
      <c r="G5" s="21" t="s">
        <v>31</v>
      </c>
      <c r="H5" s="22" t="s">
        <v>31</v>
      </c>
      <c r="I5" s="22" t="s">
        <v>31</v>
      </c>
      <c r="J5" s="23">
        <v>6460</v>
      </c>
      <c r="K5" s="21">
        <v>113000</v>
      </c>
      <c r="L5" s="22">
        <v>5510</v>
      </c>
      <c r="M5" s="33">
        <v>4.9000000000000002E-2</v>
      </c>
      <c r="N5" s="23">
        <v>854</v>
      </c>
    </row>
    <row r="6" spans="1:14" s="13" customFormat="1" ht="18" customHeight="1" x14ac:dyDescent="0.25">
      <c r="A6" s="19">
        <v>20000</v>
      </c>
      <c r="B6" s="20">
        <v>194</v>
      </c>
      <c r="C6" s="21">
        <v>167</v>
      </c>
      <c r="D6" s="22">
        <v>9530</v>
      </c>
      <c r="E6" s="22">
        <v>21000</v>
      </c>
      <c r="F6" s="20" t="s">
        <v>31</v>
      </c>
      <c r="G6" s="21" t="s">
        <v>31</v>
      </c>
      <c r="H6" s="22" t="s">
        <v>31</v>
      </c>
      <c r="I6" s="22" t="s">
        <v>31</v>
      </c>
      <c r="J6" s="23">
        <v>9720</v>
      </c>
      <c r="K6" s="21">
        <v>239000</v>
      </c>
      <c r="L6" s="22">
        <v>21200</v>
      </c>
      <c r="M6" s="33">
        <v>8.8999999999999996E-2</v>
      </c>
      <c r="N6" s="23">
        <v>2180</v>
      </c>
    </row>
    <row r="7" spans="1:14" s="13" customFormat="1" ht="18" customHeight="1" x14ac:dyDescent="0.25">
      <c r="A7" s="19">
        <v>30000</v>
      </c>
      <c r="B7" s="20">
        <v>260</v>
      </c>
      <c r="C7" s="21">
        <v>570</v>
      </c>
      <c r="D7" s="22">
        <v>7830</v>
      </c>
      <c r="E7" s="22">
        <v>37500</v>
      </c>
      <c r="F7" s="20">
        <v>117</v>
      </c>
      <c r="G7" s="21">
        <v>868</v>
      </c>
      <c r="H7" s="22" t="s">
        <v>31</v>
      </c>
      <c r="I7" s="22" t="s">
        <v>31</v>
      </c>
      <c r="J7" s="23">
        <v>8210</v>
      </c>
      <c r="K7" s="21">
        <v>317000</v>
      </c>
      <c r="L7" s="22">
        <v>38900</v>
      </c>
      <c r="M7" s="33">
        <v>0.123</v>
      </c>
      <c r="N7" s="23">
        <v>4740</v>
      </c>
    </row>
    <row r="8" spans="1:14" s="13" customFormat="1" ht="18" customHeight="1" x14ac:dyDescent="0.25">
      <c r="A8" s="19">
        <v>50000</v>
      </c>
      <c r="B8" s="20">
        <v>19</v>
      </c>
      <c r="C8" s="21">
        <v>52</v>
      </c>
      <c r="D8" s="22">
        <v>483</v>
      </c>
      <c r="E8" s="22">
        <v>3300</v>
      </c>
      <c r="F8" s="20">
        <v>4450</v>
      </c>
      <c r="G8" s="21">
        <v>58000</v>
      </c>
      <c r="H8" s="22" t="s">
        <v>31</v>
      </c>
      <c r="I8" s="22" t="s">
        <v>31</v>
      </c>
      <c r="J8" s="23">
        <v>4950</v>
      </c>
      <c r="K8" s="21">
        <v>325000</v>
      </c>
      <c r="L8" s="22">
        <v>61400</v>
      </c>
      <c r="M8" s="33">
        <v>0.189</v>
      </c>
      <c r="N8" s="23">
        <v>12400</v>
      </c>
    </row>
    <row r="9" spans="1:14" s="13" customFormat="1" ht="18" customHeight="1" x14ac:dyDescent="0.25">
      <c r="A9" s="19">
        <v>100000</v>
      </c>
      <c r="B9" s="20" t="s">
        <v>32</v>
      </c>
      <c r="C9" s="21" t="s">
        <v>32</v>
      </c>
      <c r="D9" s="22" t="s">
        <v>32</v>
      </c>
      <c r="E9" s="22" t="s">
        <v>32</v>
      </c>
      <c r="F9" s="20">
        <v>902</v>
      </c>
      <c r="G9" s="21">
        <v>32000</v>
      </c>
      <c r="H9" s="22" t="s">
        <v>31</v>
      </c>
      <c r="I9" s="22" t="s">
        <v>31</v>
      </c>
      <c r="J9" s="23">
        <v>902</v>
      </c>
      <c r="K9" s="21">
        <v>108000</v>
      </c>
      <c r="L9" s="22">
        <v>32000</v>
      </c>
      <c r="M9" s="33">
        <v>0.29699999999999999</v>
      </c>
      <c r="N9" s="23">
        <v>35400</v>
      </c>
    </row>
    <row r="10" spans="1:14" s="13" customFormat="1" ht="18" customHeight="1" x14ac:dyDescent="0.25">
      <c r="A10" s="19">
        <v>150000</v>
      </c>
      <c r="B10" s="20" t="s">
        <v>32</v>
      </c>
      <c r="C10" s="21" t="s">
        <v>32</v>
      </c>
      <c r="D10" s="22" t="s">
        <v>32</v>
      </c>
      <c r="E10" s="22" t="s">
        <v>32</v>
      </c>
      <c r="F10" s="20">
        <v>47</v>
      </c>
      <c r="G10" s="21">
        <v>2160</v>
      </c>
      <c r="H10" s="22">
        <v>240</v>
      </c>
      <c r="I10" s="22">
        <v>14400</v>
      </c>
      <c r="J10" s="23">
        <v>287</v>
      </c>
      <c r="K10" s="21">
        <v>49100</v>
      </c>
      <c r="L10" s="22">
        <v>16600</v>
      </c>
      <c r="M10" s="33">
        <v>0.33800000000000002</v>
      </c>
      <c r="N10" s="23">
        <v>57900</v>
      </c>
    </row>
    <row r="11" spans="1:14" s="13" customFormat="1" ht="18" customHeight="1" x14ac:dyDescent="0.25">
      <c r="A11" s="19">
        <v>200000</v>
      </c>
      <c r="B11" s="20" t="s">
        <v>32</v>
      </c>
      <c r="C11" s="21" t="s">
        <v>32</v>
      </c>
      <c r="D11" s="22" t="s">
        <v>32</v>
      </c>
      <c r="E11" s="22" t="s">
        <v>32</v>
      </c>
      <c r="F11" s="20">
        <v>1</v>
      </c>
      <c r="G11" s="21">
        <v>14</v>
      </c>
      <c r="H11" s="22">
        <v>309</v>
      </c>
      <c r="I11" s="22">
        <v>33800</v>
      </c>
      <c r="J11" s="23">
        <v>310</v>
      </c>
      <c r="K11" s="21">
        <v>89400</v>
      </c>
      <c r="L11" s="22">
        <v>33800</v>
      </c>
      <c r="M11" s="33">
        <v>0.379</v>
      </c>
      <c r="N11" s="23">
        <v>109000</v>
      </c>
    </row>
    <row r="12" spans="1:14" s="13" customFormat="1" ht="18" customHeight="1" x14ac:dyDescent="0.25">
      <c r="A12" s="19">
        <v>500000</v>
      </c>
      <c r="B12" s="20" t="s">
        <v>31</v>
      </c>
      <c r="C12" s="21" t="s">
        <v>31</v>
      </c>
      <c r="D12" s="22" t="s">
        <v>31</v>
      </c>
      <c r="E12" s="22" t="s">
        <v>31</v>
      </c>
      <c r="F12" s="20" t="s">
        <v>32</v>
      </c>
      <c r="G12" s="21" t="s">
        <v>32</v>
      </c>
      <c r="H12" s="22">
        <v>54</v>
      </c>
      <c r="I12" s="22">
        <v>14700</v>
      </c>
      <c r="J12" s="23">
        <v>54</v>
      </c>
      <c r="K12" s="21">
        <v>36100</v>
      </c>
      <c r="L12" s="22">
        <v>14700</v>
      </c>
      <c r="M12" s="33">
        <v>0.40600000000000003</v>
      </c>
      <c r="N12" s="23">
        <v>274000</v>
      </c>
    </row>
    <row r="13" spans="1:14" s="13" customFormat="1" ht="18" customHeight="1" x14ac:dyDescent="0.25">
      <c r="A13" s="19">
        <v>1000000</v>
      </c>
      <c r="B13" s="20" t="s">
        <v>31</v>
      </c>
      <c r="C13" s="21" t="s">
        <v>31</v>
      </c>
      <c r="D13" s="22" t="s">
        <v>31</v>
      </c>
      <c r="E13" s="22" t="s">
        <v>31</v>
      </c>
      <c r="F13" s="20" t="s">
        <v>32</v>
      </c>
      <c r="G13" s="21" t="s">
        <v>32</v>
      </c>
      <c r="H13" s="22">
        <v>18</v>
      </c>
      <c r="I13" s="22">
        <v>9700</v>
      </c>
      <c r="J13" s="23">
        <v>18</v>
      </c>
      <c r="K13" s="21">
        <v>23800</v>
      </c>
      <c r="L13" s="22">
        <v>9710</v>
      </c>
      <c r="M13" s="33">
        <v>0.40799999999999997</v>
      </c>
      <c r="N13" s="23">
        <v>552000</v>
      </c>
    </row>
    <row r="14" spans="1:14" s="13" customFormat="1" ht="18" customHeight="1" x14ac:dyDescent="0.25">
      <c r="A14" s="19" t="s">
        <v>33</v>
      </c>
      <c r="B14" s="20" t="s">
        <v>31</v>
      </c>
      <c r="C14" s="21" t="s">
        <v>31</v>
      </c>
      <c r="D14" s="22" t="s">
        <v>31</v>
      </c>
      <c r="E14" s="22" t="s">
        <v>31</v>
      </c>
      <c r="F14" s="20" t="s">
        <v>32</v>
      </c>
      <c r="G14" s="21" t="s">
        <v>32</v>
      </c>
      <c r="H14" s="22">
        <v>9</v>
      </c>
      <c r="I14" s="22">
        <v>16600</v>
      </c>
      <c r="J14" s="23">
        <v>9</v>
      </c>
      <c r="K14" s="21">
        <v>41600</v>
      </c>
      <c r="L14" s="22">
        <v>16600</v>
      </c>
      <c r="M14" s="33">
        <v>0.39900000000000002</v>
      </c>
      <c r="N14" s="35">
        <v>1950000</v>
      </c>
    </row>
    <row r="15" spans="1:14" s="13" customFormat="1" ht="18" customHeight="1" x14ac:dyDescent="0.25">
      <c r="A15" s="25" t="s">
        <v>34</v>
      </c>
      <c r="B15" s="26">
        <v>611</v>
      </c>
      <c r="C15" s="27">
        <v>816</v>
      </c>
      <c r="D15" s="28">
        <v>27200</v>
      </c>
      <c r="E15" s="26">
        <v>67900</v>
      </c>
      <c r="F15" s="26">
        <v>5510</v>
      </c>
      <c r="G15" s="27">
        <v>93000</v>
      </c>
      <c r="H15" s="28">
        <v>629</v>
      </c>
      <c r="I15" s="26">
        <v>89200</v>
      </c>
      <c r="J15" s="27">
        <v>34000</v>
      </c>
      <c r="K15" s="29">
        <v>1380000</v>
      </c>
      <c r="L15" s="29">
        <v>251000</v>
      </c>
      <c r="M15" s="30">
        <v>0.18099999999999999</v>
      </c>
      <c r="N15" s="37">
        <v>7390</v>
      </c>
    </row>
    <row r="16" spans="1:14" s="13" customFormat="1" x14ac:dyDescent="0.25">
      <c r="A16" s="13" t="s">
        <v>14</v>
      </c>
    </row>
  </sheetData>
  <pageMargins left="0.70000000000000007" right="0.70000000000000007" top="0.75" bottom="0.75" header="0.30000000000000004" footer="0.30000000000000004"/>
  <pageSetup paperSize="0" fitToWidth="0" fitToHeight="0" orientation="portrait" horizontalDpi="0" verticalDpi="0" copies="0"/>
  <headerFooter>
    <oddFooter>&amp;C&amp;1#&amp;10OFFICIAL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heetViews>
  <sheetFormatPr defaultColWidth="8.7109375" defaultRowHeight="15" x14ac:dyDescent="0.2"/>
  <cols>
    <col min="1" max="1" width="8.7109375" style="47" customWidth="1"/>
    <col min="2" max="2" width="90.7109375" style="47" customWidth="1"/>
    <col min="3" max="3" width="8.7109375" style="47" customWidth="1"/>
    <col min="4" max="16384" width="8.7109375" style="47"/>
  </cols>
  <sheetData>
    <row r="1" spans="1:2" s="39" customFormat="1" ht="18" x14ac:dyDescent="0.25">
      <c r="A1" s="38" t="s">
        <v>12</v>
      </c>
    </row>
    <row r="2" spans="1:2" s="39" customFormat="1" ht="15" customHeight="1" x14ac:dyDescent="0.25">
      <c r="A2" s="40" t="s">
        <v>39</v>
      </c>
      <c r="B2" s="41" t="s">
        <v>40</v>
      </c>
    </row>
    <row r="3" spans="1:2" s="39" customFormat="1" ht="48.6" customHeight="1" x14ac:dyDescent="0.25">
      <c r="A3" s="42" t="s">
        <v>41</v>
      </c>
      <c r="B3" s="43" t="s">
        <v>42</v>
      </c>
    </row>
    <row r="4" spans="1:2" s="39" customFormat="1" ht="108" customHeight="1" x14ac:dyDescent="0.25">
      <c r="A4" s="44">
        <v>2</v>
      </c>
      <c r="B4" s="45" t="s">
        <v>43</v>
      </c>
    </row>
    <row r="5" spans="1:2" s="39" customFormat="1" ht="33" customHeight="1" x14ac:dyDescent="0.25">
      <c r="A5" s="44">
        <v>3</v>
      </c>
      <c r="B5" s="45" t="s">
        <v>44</v>
      </c>
    </row>
    <row r="6" spans="1:2" s="39" customFormat="1" ht="33" customHeight="1" x14ac:dyDescent="0.25">
      <c r="A6" s="44">
        <v>4</v>
      </c>
      <c r="B6" s="46" t="s">
        <v>45</v>
      </c>
    </row>
    <row r="7" spans="1:2" ht="15" customHeight="1" x14ac:dyDescent="0.2">
      <c r="A7" s="47" t="s">
        <v>14</v>
      </c>
    </row>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sheetData>
  <pageMargins left="0.70000000000000007" right="0.70000000000000007" top="0.75" bottom="0.75" header="0.30000000000000004" footer="0.30000000000000004"/>
  <pageSetup paperSize="0" fitToWidth="0" fitToHeight="0" orientation="portrait" horizontalDpi="0" verticalDpi="0" copies="0"/>
  <headerFooter>
    <oddFooter>&amp;C&amp;1#&amp;10OFFICIAL</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O19"/>
  <sheetViews>
    <sheetView tabSelected="1" workbookViewId="0">
      <selection activeCell="T4" sqref="T4"/>
    </sheetView>
  </sheetViews>
  <sheetFormatPr defaultRowHeight="15" x14ac:dyDescent="0.25"/>
  <cols>
    <col min="1" max="1" width="16.5703125" customWidth="1"/>
    <col min="2" max="7" width="13" customWidth="1"/>
    <col min="12" max="12" width="10.5703125" bestFit="1" customWidth="1"/>
  </cols>
  <sheetData>
    <row r="2" spans="1:15" ht="15.75" thickBot="1" x14ac:dyDescent="0.3">
      <c r="M2" s="82" t="s">
        <v>57</v>
      </c>
      <c r="N2" s="82"/>
      <c r="O2" s="82"/>
    </row>
    <row r="3" spans="1:15" ht="15.75" thickBot="1" x14ac:dyDescent="0.3">
      <c r="B3" s="83" t="s">
        <v>46</v>
      </c>
      <c r="C3" s="84"/>
      <c r="D3" s="85"/>
      <c r="E3" s="83" t="s">
        <v>47</v>
      </c>
      <c r="F3" s="84"/>
      <c r="G3" s="85"/>
      <c r="I3" s="86" t="s">
        <v>54</v>
      </c>
      <c r="J3" s="86"/>
      <c r="M3" s="83" t="s">
        <v>47</v>
      </c>
      <c r="N3" s="84"/>
      <c r="O3" s="85"/>
    </row>
    <row r="4" spans="1:15" ht="48" thickBot="1" x14ac:dyDescent="0.3">
      <c r="A4" s="57" t="s">
        <v>17</v>
      </c>
      <c r="B4" s="65" t="s">
        <v>49</v>
      </c>
      <c r="C4" s="66" t="s">
        <v>50</v>
      </c>
      <c r="D4" s="67" t="s">
        <v>51</v>
      </c>
      <c r="E4" s="65" t="s">
        <v>49</v>
      </c>
      <c r="F4" s="66" t="s">
        <v>50</v>
      </c>
      <c r="G4" s="67" t="s">
        <v>51</v>
      </c>
      <c r="I4" s="70" t="s">
        <v>55</v>
      </c>
      <c r="J4" s="70" t="s">
        <v>56</v>
      </c>
      <c r="L4" s="65" t="s">
        <v>58</v>
      </c>
      <c r="M4" s="65" t="s">
        <v>49</v>
      </c>
      <c r="N4" s="66" t="s">
        <v>50</v>
      </c>
      <c r="O4" s="67" t="s">
        <v>51</v>
      </c>
    </row>
    <row r="5" spans="1:15" ht="15.75" x14ac:dyDescent="0.25">
      <c r="A5" s="71"/>
      <c r="B5" s="59">
        <v>0</v>
      </c>
      <c r="C5" s="60">
        <v>0</v>
      </c>
      <c r="D5" s="59"/>
      <c r="E5" s="73">
        <v>0</v>
      </c>
      <c r="F5" s="74">
        <v>0</v>
      </c>
      <c r="G5" s="60"/>
      <c r="I5" s="70"/>
      <c r="J5" s="70"/>
      <c r="L5" s="78">
        <v>0</v>
      </c>
      <c r="M5" s="73">
        <v>0</v>
      </c>
      <c r="N5" s="74">
        <v>0</v>
      </c>
      <c r="O5" s="72"/>
    </row>
    <row r="6" spans="1:15" x14ac:dyDescent="0.25">
      <c r="A6" s="58">
        <v>12500</v>
      </c>
      <c r="B6" s="61">
        <f>'2_5_IT_Liabilities_2019-20'!J4/'2_5_IT_Liabilities_2019-20'!$J$15</f>
        <v>9.841269841269841E-2</v>
      </c>
      <c r="C6" s="62">
        <f>'2_5_IT_Liabilities_2019-20'!K4/'2_5_IT_Liabilities_2019-20'!K15</f>
        <v>3.6724137931034483E-2</v>
      </c>
      <c r="D6" s="76">
        <f>+B6*(0+C6)/2</f>
        <v>1.8070607553366173E-3</v>
      </c>
      <c r="E6" s="61">
        <f>+'2_5_IT_Liabilities_2021-22'!J4/'2_5_IT_Liabilities_2021-22'!J15</f>
        <v>9.5412844036697253E-2</v>
      </c>
      <c r="F6" s="62">
        <f>+'2_5_IT_Liabilities_2021-22'!K4/'2_5_IT_Liabilities_2021-22'!K15</f>
        <v>3.3178294573643408E-2</v>
      </c>
      <c r="G6" s="62">
        <f>+E6*(0+F6)/2</f>
        <v>1.5828177227793186E-3</v>
      </c>
      <c r="I6">
        <v>0</v>
      </c>
      <c r="J6">
        <v>0</v>
      </c>
      <c r="L6" s="79">
        <f>+'2_5_IT_Liabilities_2021-22'!K4-'2_5_IT_Liabilities_2021-22'!L4</f>
        <v>42135</v>
      </c>
      <c r="M6" s="61">
        <f>+'2_5_IT_Liabilities_2021-22'!J4/'2_5_IT_Liabilities_2021-22'!J15</f>
        <v>9.5412844036697253E-2</v>
      </c>
      <c r="N6" s="62">
        <f>L6/L17</f>
        <v>3.9675141242937854E-2</v>
      </c>
      <c r="O6" s="68">
        <f>+M6*(0+N6)/2</f>
        <v>1.8927590317731821E-3</v>
      </c>
    </row>
    <row r="7" spans="1:15" x14ac:dyDescent="0.25">
      <c r="A7" s="58">
        <v>15000</v>
      </c>
      <c r="B7" s="61">
        <f>'2_5_IT_Liabilities_2019-20'!J5/'2_5_IT_Liabilities_2019-20'!$J$15+B6</f>
        <v>0.30317460317460315</v>
      </c>
      <c r="C7" s="62">
        <f>'2_5_IT_Liabilities_2019-20'!K5/'2_5_IT_Liabilities_2019-20'!$K$15+C6</f>
        <v>0.13413793103448277</v>
      </c>
      <c r="D7" s="76">
        <f>(B7-B6)*(C6+C7)/2</f>
        <v>1.7493021346469625E-2</v>
      </c>
      <c r="E7" s="61">
        <f>+'2_5_IT_Liabilities_2021-22'!J5/'2_5_IT_Liabilities_2021-22'!$J$15+E6</f>
        <v>0.30091743119266057</v>
      </c>
      <c r="F7" s="62">
        <f>+'2_5_IT_Liabilities_2021-22'!K5/'2_5_IT_Liabilities_2021-22'!$K$15+F6</f>
        <v>0.12387596899224806</v>
      </c>
      <c r="G7" s="62">
        <f>(E7-E6)*(F6+F7)/2</f>
        <v>1.6137685797596189E-2</v>
      </c>
      <c r="I7">
        <v>0.1</v>
      </c>
      <c r="J7">
        <v>0.1</v>
      </c>
      <c r="L7" s="79">
        <f>+'2_5_IT_Liabilities_2021-22'!K5-'2_5_IT_Liabilities_2021-22'!L5</f>
        <v>111230</v>
      </c>
      <c r="M7" s="61">
        <f>+'2_5_IT_Liabilities_2021-22'!J5/'2_5_IT_Liabilities_2021-22'!$J$15+E6</f>
        <v>0.30091743119266057</v>
      </c>
      <c r="N7" s="62">
        <f>L7/$L$17+N6</f>
        <v>0.14441148775894538</v>
      </c>
      <c r="O7" s="68">
        <f t="shared" ref="O7:O16" si="0">(M7-M6)*(N6+N7)/2</f>
        <v>1.89153233469825E-2</v>
      </c>
    </row>
    <row r="8" spans="1:15" x14ac:dyDescent="0.25">
      <c r="A8" s="58">
        <v>20000</v>
      </c>
      <c r="B8" s="61">
        <f>'2_5_IT_Liabilities_2019-20'!J6/'2_5_IT_Liabilities_2019-20'!$J$15+B7</f>
        <v>0.59587301587301589</v>
      </c>
      <c r="C8" s="62">
        <f>'2_5_IT_Liabilities_2019-20'!K6/'2_5_IT_Liabilities_2019-20'!$K$15+C7</f>
        <v>0.32896551724137935</v>
      </c>
      <c r="D8" s="76">
        <f t="shared" ref="D8:D16" si="1">(B8-B7)*(C7+C8)/2</f>
        <v>6.7774822112753166E-2</v>
      </c>
      <c r="E8" s="61">
        <f>+'2_5_IT_Liabilities_2021-22'!J6/'2_5_IT_Liabilities_2021-22'!$J$15+E7</f>
        <v>0.59082568807339453</v>
      </c>
      <c r="F8" s="62">
        <f>+'2_5_IT_Liabilities_2021-22'!K6/'2_5_IT_Liabilities_2021-22'!$K$15+F7</f>
        <v>0.30449612403100779</v>
      </c>
      <c r="G8" s="62">
        <f t="shared" ref="G8:G16" si="2">(E8-E7)*(F7+F8)/2</f>
        <v>6.2094303392361862E-2</v>
      </c>
      <c r="I8">
        <v>0.2</v>
      </c>
      <c r="J8">
        <v>0.2</v>
      </c>
      <c r="L8" s="79">
        <f>+'2_5_IT_Liabilities_2021-22'!K6-'2_5_IT_Liabilities_2021-22'!L6</f>
        <v>212400</v>
      </c>
      <c r="M8" s="61">
        <f>+'2_5_IT_Liabilities_2021-22'!J6/'2_5_IT_Liabilities_2021-22'!$J$15+E7</f>
        <v>0.59082568807339453</v>
      </c>
      <c r="N8" s="62">
        <f t="shared" ref="N8:N16" si="3">L8/$L$17+N7</f>
        <v>0.34441148775894537</v>
      </c>
      <c r="O8" s="68">
        <f t="shared" si="0"/>
        <v>7.08569083778227E-2</v>
      </c>
    </row>
    <row r="9" spans="1:15" x14ac:dyDescent="0.25">
      <c r="A9" s="58">
        <v>30000</v>
      </c>
      <c r="B9" s="61">
        <f>'2_5_IT_Liabilities_2019-20'!J7/'2_5_IT_Liabilities_2019-20'!$J$15+B8</f>
        <v>0.85428571428571431</v>
      </c>
      <c r="C9" s="62">
        <f>'2_5_IT_Liabilities_2019-20'!K7/'2_5_IT_Liabilities_2019-20'!$K$15+C8</f>
        <v>0.59793103448275864</v>
      </c>
      <c r="D9" s="76">
        <f t="shared" si="1"/>
        <v>0.1197609195402299</v>
      </c>
      <c r="E9" s="61">
        <f>+'2_5_IT_Liabilities_2021-22'!J7/'2_5_IT_Liabilities_2021-22'!$J$15+E8</f>
        <v>0.82629969418960247</v>
      </c>
      <c r="F9" s="62">
        <f>+'2_5_IT_Liabilities_2021-22'!K7/'2_5_IT_Liabilities_2021-22'!$K$15+F8</f>
        <v>0.53705426356589148</v>
      </c>
      <c r="G9" s="62">
        <f t="shared" si="2"/>
        <v>9.9081620558044717E-2</v>
      </c>
      <c r="I9">
        <v>0.3</v>
      </c>
      <c r="J9">
        <v>0.3</v>
      </c>
      <c r="L9" s="79">
        <f>+'2_5_IT_Liabilities_2021-22'!K7-'2_5_IT_Liabilities_2021-22'!L7</f>
        <v>263600</v>
      </c>
      <c r="M9" s="61">
        <f>+'2_5_IT_Liabilities_2021-22'!J7/'2_5_IT_Liabilities_2021-22'!$J$15+E8</f>
        <v>0.82629969418960247</v>
      </c>
      <c r="N9" s="62">
        <f t="shared" si="3"/>
        <v>0.59262241054613929</v>
      </c>
      <c r="O9" s="68">
        <f t="shared" si="0"/>
        <v>0.11032356295029284</v>
      </c>
    </row>
    <row r="10" spans="1:15" x14ac:dyDescent="0.25">
      <c r="A10" s="58">
        <v>50000</v>
      </c>
      <c r="B10" s="61">
        <f>'2_5_IT_Liabilities_2019-20'!J8/'2_5_IT_Liabilities_2019-20'!$J$15+B9</f>
        <v>0.96698412698412706</v>
      </c>
      <c r="C10" s="62">
        <f>'2_5_IT_Liabilities_2019-20'!K8/'2_5_IT_Liabilities_2019-20'!$K$15+C9</f>
        <v>0.79879310344827592</v>
      </c>
      <c r="D10" s="76">
        <f t="shared" si="1"/>
        <v>7.8704296661193246E-2</v>
      </c>
      <c r="E10" s="61">
        <f>+'2_5_IT_Liabilities_2021-22'!J8/'2_5_IT_Liabilities_2021-22'!$J$15+E9</f>
        <v>0.95718654434250761</v>
      </c>
      <c r="F10" s="62">
        <f>+'2_5_IT_Liabilities_2021-22'!K8/'2_5_IT_Liabilities_2021-22'!$K$15+F9</f>
        <v>0.75720930232558137</v>
      </c>
      <c r="G10" s="62">
        <f t="shared" si="2"/>
        <v>8.4701040703600919E-2</v>
      </c>
      <c r="I10">
        <v>0.4</v>
      </c>
      <c r="J10">
        <v>0.4</v>
      </c>
      <c r="L10" s="79">
        <f>+'2_5_IT_Liabilities_2021-22'!K8-'2_5_IT_Liabilities_2021-22'!L8</f>
        <v>230000</v>
      </c>
      <c r="M10" s="61">
        <f>+'2_5_IT_Liabilities_2021-22'!J8/'2_5_IT_Liabilities_2021-22'!$J$15+E9</f>
        <v>0.95718654434250761</v>
      </c>
      <c r="N10" s="62">
        <f t="shared" si="3"/>
        <v>0.80919491525423726</v>
      </c>
      <c r="O10" s="68">
        <f t="shared" si="0"/>
        <v>9.1739727131890034E-2</v>
      </c>
    </row>
    <row r="11" spans="1:15" x14ac:dyDescent="0.25">
      <c r="A11" s="58">
        <v>100000</v>
      </c>
      <c r="B11" s="61">
        <f>'2_5_IT_Liabilities_2019-20'!J9/'2_5_IT_Liabilities_2019-20'!$J$15+B10</f>
        <v>0.98434920634920642</v>
      </c>
      <c r="C11" s="62">
        <f>'2_5_IT_Liabilities_2019-20'!K9/'2_5_IT_Liabilities_2019-20'!$K$15+C10</f>
        <v>0.85508620689655179</v>
      </c>
      <c r="D11" s="76">
        <f t="shared" si="1"/>
        <v>1.4359872742200326E-2</v>
      </c>
      <c r="E11" s="61">
        <f>+'2_5_IT_Liabilities_2021-22'!J9/'2_5_IT_Liabilities_2021-22'!$J$15+E10</f>
        <v>0.98128440366972469</v>
      </c>
      <c r="F11" s="62">
        <f>+'2_5_IT_Liabilities_2021-22'!K9/'2_5_IT_Liabilities_2021-22'!$K$15+F10</f>
        <v>0.83015503875968988</v>
      </c>
      <c r="G11" s="62">
        <f t="shared" si="2"/>
        <v>1.9126041296256752E-2</v>
      </c>
      <c r="I11">
        <v>0.5</v>
      </c>
      <c r="J11">
        <v>0.5</v>
      </c>
      <c r="L11" s="79">
        <f>+'2_5_IT_Liabilities_2021-22'!K9-'2_5_IT_Liabilities_2021-22'!L9</f>
        <v>66300</v>
      </c>
      <c r="M11" s="61">
        <f>+'2_5_IT_Liabilities_2021-22'!J9/'2_5_IT_Liabilities_2021-22'!$J$15+E10</f>
        <v>0.98128440366972469</v>
      </c>
      <c r="N11" s="62">
        <f t="shared" si="3"/>
        <v>0.8716242937853107</v>
      </c>
      <c r="O11" s="68">
        <f t="shared" si="0"/>
        <v>2.0252072426959658E-2</v>
      </c>
    </row>
    <row r="12" spans="1:15" x14ac:dyDescent="0.25">
      <c r="A12" s="58">
        <v>150000</v>
      </c>
      <c r="B12" s="61">
        <f>'2_5_IT_Liabilities_2019-20'!J10/'2_5_IT_Liabilities_2019-20'!$J$15+B11</f>
        <v>0.99015873015873024</v>
      </c>
      <c r="C12" s="62">
        <f>'2_5_IT_Liabilities_2019-20'!K10/'2_5_IT_Liabilities_2019-20'!$K$15+C11</f>
        <v>0.88215517241379315</v>
      </c>
      <c r="D12" s="76">
        <f t="shared" si="1"/>
        <v>5.0462725779967252E-3</v>
      </c>
      <c r="E12" s="61">
        <f>+'2_5_IT_Liabilities_2021-22'!J10/'2_5_IT_Liabilities_2021-22'!$J$15+E11</f>
        <v>0.988960244648318</v>
      </c>
      <c r="F12" s="62">
        <f>+'2_5_IT_Liabilities_2021-22'!K10/'2_5_IT_Liabilities_2021-22'!$K$15+F11</f>
        <v>0.8634883720930232</v>
      </c>
      <c r="G12" s="62">
        <f t="shared" si="2"/>
        <v>6.5000687480738974E-3</v>
      </c>
      <c r="I12">
        <v>0.6</v>
      </c>
      <c r="J12">
        <v>0.6</v>
      </c>
      <c r="L12" s="79">
        <f>+'2_5_IT_Liabilities_2021-22'!K10-'2_5_IT_Liabilities_2021-22'!L10</f>
        <v>28500</v>
      </c>
      <c r="M12" s="61">
        <f>+'2_5_IT_Liabilities_2021-22'!J10/'2_5_IT_Liabilities_2021-22'!$J$15+E11</f>
        <v>0.988960244648318</v>
      </c>
      <c r="N12" s="62">
        <f t="shared" si="3"/>
        <v>0.8984604519774011</v>
      </c>
      <c r="O12" s="68">
        <f t="shared" si="0"/>
        <v>6.7934445135541689E-3</v>
      </c>
    </row>
    <row r="13" spans="1:15" x14ac:dyDescent="0.25">
      <c r="A13" s="58">
        <v>200000</v>
      </c>
      <c r="B13" s="61">
        <f>'2_5_IT_Liabilities_2019-20'!J11/'2_5_IT_Liabilities_2019-20'!$J$15+B12</f>
        <v>0.9966666666666667</v>
      </c>
      <c r="C13" s="62">
        <f>'2_5_IT_Liabilities_2019-20'!K11/'2_5_IT_Liabilities_2019-20'!$K$15+C12</f>
        <v>0.93336206896551732</v>
      </c>
      <c r="D13" s="76">
        <f t="shared" si="1"/>
        <v>5.9076354679802549E-3</v>
      </c>
      <c r="E13" s="61">
        <f>+'2_5_IT_Liabilities_2021-22'!J11/'2_5_IT_Liabilities_2021-22'!$J$15+E12</f>
        <v>0.99752293577981643</v>
      </c>
      <c r="F13" s="62">
        <f>+'2_5_IT_Liabilities_2021-22'!K11/'2_5_IT_Liabilities_2021-22'!$K$15+F12</f>
        <v>0.92604651162790697</v>
      </c>
      <c r="G13" s="62">
        <f t="shared" si="2"/>
        <v>7.6616172391721455E-3</v>
      </c>
      <c r="I13">
        <v>0.7</v>
      </c>
      <c r="J13">
        <v>0.7</v>
      </c>
      <c r="L13" s="79">
        <f>+'2_5_IT_Liabilities_2021-22'!K11-'2_5_IT_Liabilities_2021-22'!L11</f>
        <v>50200</v>
      </c>
      <c r="M13" s="61">
        <f>+'2_5_IT_Liabilities_2021-22'!J11/'2_5_IT_Liabilities_2021-22'!$J$15+E12</f>
        <v>0.99752293577981643</v>
      </c>
      <c r="N13" s="62">
        <f t="shared" si="3"/>
        <v>0.94572975517890767</v>
      </c>
      <c r="O13" s="68">
        <f t="shared" si="0"/>
        <v>7.8956155658067937E-3</v>
      </c>
    </row>
    <row r="14" spans="1:15" x14ac:dyDescent="0.25">
      <c r="A14" s="58">
        <v>500000</v>
      </c>
      <c r="B14" s="61">
        <f>'2_5_IT_Liabilities_2019-20'!J12/'2_5_IT_Liabilities_2019-20'!$J$15+B13</f>
        <v>0.99784126984126986</v>
      </c>
      <c r="C14" s="62">
        <f>'2_5_IT_Liabilities_2019-20'!K12/'2_5_IT_Liabilities_2019-20'!$K$15+C13</f>
        <v>0.95525862068965528</v>
      </c>
      <c r="D14" s="76">
        <f t="shared" si="1"/>
        <v>1.109189928845089E-3</v>
      </c>
      <c r="E14" s="61">
        <f>+'2_5_IT_Liabilities_2021-22'!J12/'2_5_IT_Liabilities_2021-22'!$J$15+E13</f>
        <v>0.99902140672782869</v>
      </c>
      <c r="F14" s="62">
        <f>+'2_5_IT_Liabilities_2021-22'!K12/'2_5_IT_Liabilities_2021-22'!$K$15+F13</f>
        <v>0.95162790697674415</v>
      </c>
      <c r="G14" s="62">
        <f t="shared" si="2"/>
        <v>1.4068202830524346E-3</v>
      </c>
      <c r="I14">
        <v>0.8</v>
      </c>
      <c r="J14">
        <v>0.8</v>
      </c>
      <c r="L14" s="79">
        <f>+'2_5_IT_Liabilities_2021-22'!K12-'2_5_IT_Liabilities_2021-22'!L12</f>
        <v>19600</v>
      </c>
      <c r="M14" s="61">
        <f>+'2_5_IT_Liabilities_2021-22'!J12/'2_5_IT_Liabilities_2021-22'!$J$15+E13</f>
        <v>0.99902140672782869</v>
      </c>
      <c r="N14" s="62">
        <f t="shared" si="3"/>
        <v>0.96418549905838036</v>
      </c>
      <c r="O14" s="68">
        <f t="shared" si="0"/>
        <v>1.4309762608200067E-3</v>
      </c>
    </row>
    <row r="15" spans="1:15" x14ac:dyDescent="0.25">
      <c r="A15" s="58">
        <v>1000000</v>
      </c>
      <c r="B15" s="61">
        <f>'2_5_IT_Liabilities_2019-20'!J13/'2_5_IT_Liabilities_2019-20'!$J$15+B14</f>
        <v>0.99825396825396828</v>
      </c>
      <c r="C15" s="62">
        <f>'2_5_IT_Liabilities_2019-20'!K13/'2_5_IT_Liabilities_2019-20'!$K$15+C14</f>
        <v>0.97008620689655178</v>
      </c>
      <c r="D15" s="76">
        <f t="shared" si="1"/>
        <v>3.9729337712097053E-4</v>
      </c>
      <c r="E15" s="61">
        <f>+'2_5_IT_Liabilities_2021-22'!J13/'2_5_IT_Liabilities_2021-22'!$J$15+E14</f>
        <v>0.99951070336391434</v>
      </c>
      <c r="F15" s="62">
        <f>+'2_5_IT_Liabilities_2021-22'!K13/'2_5_IT_Liabilities_2021-22'!$K$15+F14</f>
        <v>0.96868217054263561</v>
      </c>
      <c r="G15" s="62">
        <f t="shared" si="2"/>
        <v>4.6980063058580946E-4</v>
      </c>
      <c r="I15">
        <v>0.9</v>
      </c>
      <c r="J15">
        <v>0.9</v>
      </c>
      <c r="L15" s="79">
        <f>+'2_5_IT_Liabilities_2021-22'!K13-'2_5_IT_Liabilities_2021-22'!L13</f>
        <v>13090</v>
      </c>
      <c r="M15" s="61">
        <f>+'2_5_IT_Liabilities_2021-22'!J13/'2_5_IT_Liabilities_2021-22'!$J$15+E14</f>
        <v>0.99951070336391434</v>
      </c>
      <c r="N15" s="62">
        <f t="shared" si="3"/>
        <v>0.97651129943502823</v>
      </c>
      <c r="O15" s="68">
        <f t="shared" si="0"/>
        <v>4.7478820758251408E-4</v>
      </c>
    </row>
    <row r="16" spans="1:15" ht="15.75" thickBot="1" x14ac:dyDescent="0.3">
      <c r="A16" s="58" t="s">
        <v>33</v>
      </c>
      <c r="B16" s="63">
        <f>'2_5_IT_Liabilities_2019-20'!J14/'2_5_IT_Liabilities_2019-20'!$J$15+B15</f>
        <v>0.99844444444444447</v>
      </c>
      <c r="C16" s="64">
        <f>'2_5_IT_Liabilities_2019-20'!K14/'2_5_IT_Liabilities_2019-20'!$K$15+C15</f>
        <v>0.99603448275862072</v>
      </c>
      <c r="D16" s="77">
        <f t="shared" si="1"/>
        <v>1.8724958949096378E-4</v>
      </c>
      <c r="E16" s="63">
        <f>+'2_5_IT_Liabilities_2021-22'!J14/'2_5_IT_Liabilities_2021-22'!$J$15+E15</f>
        <v>0.99975535168195717</v>
      </c>
      <c r="F16" s="64">
        <f>+'2_5_IT_Liabilities_2021-22'!K14/'2_5_IT_Liabilities_2021-22'!$K$15+F15</f>
        <v>0.9983720930232558</v>
      </c>
      <c r="G16" s="64">
        <f t="shared" si="2"/>
        <v>2.4061825854018476E-4</v>
      </c>
      <c r="I16">
        <v>1</v>
      </c>
      <c r="J16">
        <v>1</v>
      </c>
      <c r="L16" s="80">
        <f>+'2_5_IT_Liabilities_2021-22'!K14-'2_5_IT_Liabilities_2021-22'!L14</f>
        <v>23000</v>
      </c>
      <c r="M16" s="63">
        <f>+'2_5_IT_Liabilities_2021-22'!J14/'2_5_IT_Liabilities_2021-22'!$J$15+E15</f>
        <v>0.99975535168195717</v>
      </c>
      <c r="N16" s="64">
        <f t="shared" si="3"/>
        <v>0.99816854990583803</v>
      </c>
      <c r="O16" s="69">
        <f t="shared" si="0"/>
        <v>2.4155105190715423E-4</v>
      </c>
    </row>
    <row r="17" spans="1:15" ht="15.75" thickBot="1" x14ac:dyDescent="0.3">
      <c r="A17" s="25" t="s">
        <v>53</v>
      </c>
      <c r="B17" s="55"/>
      <c r="C17" s="55"/>
      <c r="D17" s="55">
        <f>SUM(D6:D16)</f>
        <v>0.31254763409961683</v>
      </c>
      <c r="G17" s="55">
        <f>SUM(G6:G16)</f>
        <v>0.29900243463006421</v>
      </c>
      <c r="L17" s="80">
        <f>+'2_5_IT_Liabilities_2021-22'!K15-'2_5_IT_Liabilities_2021-22'!L15</f>
        <v>1062000</v>
      </c>
      <c r="O17" s="55">
        <f>SUM(O6:O16)</f>
        <v>0.3308167288653916</v>
      </c>
    </row>
    <row r="18" spans="1:15" x14ac:dyDescent="0.25">
      <c r="A18" t="s">
        <v>52</v>
      </c>
      <c r="D18" s="81">
        <f>+(0.5-D17)/0.5</f>
        <v>0.37490473180076633</v>
      </c>
      <c r="G18" s="81">
        <f>+(0.5-G17)/0.5</f>
        <v>0.40199513073987159</v>
      </c>
      <c r="O18" s="81">
        <f>+(0.5-O17)/0.5</f>
        <v>0.33836654226921681</v>
      </c>
    </row>
    <row r="19" spans="1:15" x14ac:dyDescent="0.25">
      <c r="C19" s="54"/>
      <c r="D19" s="54"/>
      <c r="G19" s="54"/>
    </row>
  </sheetData>
  <mergeCells count="5">
    <mergeCell ref="M2:O2"/>
    <mergeCell ref="B3:D3"/>
    <mergeCell ref="E3:G3"/>
    <mergeCell ref="I3:J3"/>
    <mergeCell ref="M3:O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2_5_IT_Liabilities_2019-20</vt:lpstr>
      <vt:lpstr>2_5_IT_Liabilities_2020-21</vt:lpstr>
      <vt:lpstr>2_5_IT_Liabilities_2021-22</vt:lpstr>
      <vt:lpstr>2_5_IT_Liabilities_2022-23</vt:lpstr>
      <vt:lpstr>2_5_Footnotes</vt:lpstr>
      <vt:lpstr>Calculations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McQuade, Jessica (CS&amp;TD KAI Personal Taxes)</dc:creator>
  <cp:lastModifiedBy>Dario Tortarolo</cp:lastModifiedBy>
  <dcterms:created xsi:type="dcterms:W3CDTF">2021-06-07T16:30:30Z</dcterms:created>
  <dcterms:modified xsi:type="dcterms:W3CDTF">2022-11-15T12:03:56Z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2021-06-07T16:30:51Z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f66548d2-9f54-4014-9965-73e479bb4e33</vt:lpwstr>
  </property>
  <property fmtid="{D5CDD505-2E9C-101B-9397-08002B2CF9AE}" pid="8" name="MSIP_Label_f9af038e-07b4-4369-a678-c835687cb272_ContentBits">
    <vt:lpwstr>2</vt:lpwstr>
  </property>
</Properties>
</file>